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Total part." sheetId="1" r:id="rId1"/>
    <sheet name="Male part." sheetId="2" r:id="rId2"/>
    <sheet name="Female part." sheetId="3" r:id="rId3"/>
    <sheet name="Level of study" sheetId="4" r:id="rId4"/>
    <sheet name="Mode of study" sheetId="5" r:id="rId5"/>
    <sheet name="LFS of students" sheetId="6" r:id="rId6"/>
    <sheet name="Field of study" sheetId="7" r:id="rId7"/>
    <sheet name="State Data" sheetId="8" r:id="rId8"/>
  </sheets>
  <definedNames/>
  <calcPr calcMode="autoNoTable" fullCalcOnLoad="1" iterate="1" iterateCount="1" iterateDelta="0"/>
</workbook>
</file>

<file path=xl/comments4.xml><?xml version="1.0" encoding="utf-8"?>
<comments xmlns="http://schemas.openxmlformats.org/spreadsheetml/2006/main">
  <authors>
    <author>Emily Sorensen/Staff/ABS</author>
  </authors>
  <commentList>
    <comment ref="B7" authorId="0">
      <text>
        <r>
          <rPr>
            <sz val="12"/>
            <rFont val="Arial"/>
            <family val="0"/>
          </rPr>
          <t>** estimate has a relative standard error greater than 50% and is considered too unreliable for general use.</t>
        </r>
      </text>
    </comment>
    <comment ref="B28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C11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C12" authorId="0">
      <text>
        <r>
          <rPr>
            <sz val="12"/>
            <rFont val="Arial"/>
            <family val="0"/>
          </rPr>
          <t>** estimate has a relative standard error greater than 50% and is considered too unreliable for general use.</t>
        </r>
      </text>
    </comment>
    <comment ref="C25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C26" authorId="0">
      <text>
        <r>
          <rPr>
            <sz val="12"/>
            <rFont val="Arial"/>
            <family val="0"/>
          </rPr>
          <t>- nil or rounded to zero (including null cells).</t>
        </r>
      </text>
    </comment>
    <comment ref="C39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C40" authorId="0">
      <text>
        <r>
          <rPr>
            <sz val="12"/>
            <rFont val="Arial"/>
            <family val="0"/>
          </rPr>
          <t>** estimate has a relative standard error greater than 50% and is considered too unreliable for general use.</t>
        </r>
      </text>
    </comment>
    <comment ref="D11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D12" authorId="0">
      <text>
        <r>
          <rPr>
            <sz val="12"/>
            <rFont val="Arial"/>
            <family val="0"/>
          </rPr>
          <t>** estimate has a relative standard error greater than 50% and is considered too unreliable for general use.</t>
        </r>
      </text>
    </comment>
    <comment ref="D25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D26" authorId="0">
      <text>
        <r>
          <rPr>
            <sz val="12"/>
            <rFont val="Arial"/>
            <family val="0"/>
          </rPr>
          <t>** estimate has a relative standard error greater than 50% and is considered too unreliable for general use.</t>
        </r>
      </text>
    </comment>
    <comment ref="D40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</commentList>
</comments>
</file>

<file path=xl/comments7.xml><?xml version="1.0" encoding="utf-8"?>
<comments xmlns="http://schemas.openxmlformats.org/spreadsheetml/2006/main">
  <authors>
    <author>Emily Sorensen/Staff/ABS</author>
  </authors>
  <commentList>
    <comment ref="C18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D18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E7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E10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E17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E18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F7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F10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F11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F17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  <comment ref="F18" authorId="0">
      <text>
        <r>
          <rPr>
            <sz val="12"/>
            <rFont val="Arial"/>
            <family val="0"/>
          </rPr>
          <t>* estimate has a relative standard error of between 25% and 50% and should be used with caution.</t>
        </r>
      </text>
    </comment>
  </commentList>
</comments>
</file>

<file path=xl/sharedStrings.xml><?xml version="1.0" encoding="utf-8"?>
<sst xmlns="http://schemas.openxmlformats.org/spreadsheetml/2006/main" count="397" uniqueCount="101">
  <si>
    <t>Australian Bureau of Statistics</t>
  </si>
  <si>
    <t>Cat. no. 4230.0 Education and Training Indicators, Australia - Data Cubes</t>
  </si>
  <si>
    <t>Topic 16. Participation in education and training, by age, 1991-2001</t>
  </si>
  <si>
    <t>Persons participating</t>
  </si>
  <si>
    <t>15–19 years</t>
  </si>
  <si>
    <t>20–24 years</t>
  </si>
  <si>
    <t>25–64 years</t>
  </si>
  <si>
    <t>Total 15–64 years</t>
  </si>
  <si>
    <t>Total population</t>
  </si>
  <si>
    <t>Proportion of population participating</t>
  </si>
  <si>
    <t>Note: For years 1993-1995, persons studying for other than a recognised tertiary qualification or school were not included in numbers studying.</t>
  </si>
  <si>
    <t>Source: ABS, Education and Work, Australia, cat. no. 6227.0; ABS, Transition from Education to Work, Australia, cat. no. 6227.0.</t>
  </si>
  <si>
    <t>© Commonwealth of Australia, 2003</t>
  </si>
  <si>
    <t>'000</t>
  </si>
  <si>
    <t>%</t>
  </si>
  <si>
    <t>Topic 16. Participation in education and training, males, by age, 1991-2001</t>
  </si>
  <si>
    <t>Total Males participating</t>
  </si>
  <si>
    <t>15–64 years</t>
  </si>
  <si>
    <t>Total Male population</t>
  </si>
  <si>
    <t>Proportion of males participating</t>
  </si>
  <si>
    <t>Topic 16. Participation in education and training, females, by age, 1991-2001</t>
  </si>
  <si>
    <t>Total Females participating</t>
  </si>
  <si>
    <t>Total Female population</t>
  </si>
  <si>
    <t>Proportion of females participating</t>
  </si>
  <si>
    <t>Topic 16. Participation in education and training, by level of current study, 2001</t>
  </si>
  <si>
    <t>Males</t>
  </si>
  <si>
    <t>Graduate diploma or graduate certificate &amp; above</t>
  </si>
  <si>
    <t>Bachelor degree</t>
  </si>
  <si>
    <t>Advanced diploma or diploma</t>
  </si>
  <si>
    <t>Certificate</t>
  </si>
  <si>
    <t>Year 12</t>
  </si>
  <si>
    <t>Year 11 and below</t>
  </si>
  <si>
    <t>Level not determined</t>
  </si>
  <si>
    <t>Other education</t>
  </si>
  <si>
    <t>Total participating</t>
  </si>
  <si>
    <t>Not participating</t>
  </si>
  <si>
    <t>Total</t>
  </si>
  <si>
    <t>Females</t>
  </si>
  <si>
    <t>Persons</t>
  </si>
  <si>
    <t xml:space="preserve">Certificate </t>
  </si>
  <si>
    <t>Source: ABS, Education and Work, Australia, cat. no. 6227.0.</t>
  </si>
  <si>
    <t>15-19 years</t>
  </si>
  <si>
    <t>20-24 years</t>
  </si>
  <si>
    <t>-</t>
  </si>
  <si>
    <t>25-64 years</t>
  </si>
  <si>
    <t>15-64 years</t>
  </si>
  <si>
    <t>Topic 16. Persons participating in education and training, by mode of attendance and age, 2001</t>
  </si>
  <si>
    <t>Attending full-time</t>
  </si>
  <si>
    <t>Attending part-time</t>
  </si>
  <si>
    <t>Total attending</t>
  </si>
  <si>
    <t>Topic 16. Labour force status of students currently studying at an educational institution, by age, 2001</t>
  </si>
  <si>
    <t>Employed</t>
  </si>
  <si>
    <t>Unemployed</t>
  </si>
  <si>
    <t>Not in labour force</t>
  </si>
  <si>
    <t>Full-time workers</t>
  </si>
  <si>
    <t>Part-time workers</t>
  </si>
  <si>
    <t>Persons currently studying</t>
  </si>
  <si>
    <t>Persons not currently studying</t>
  </si>
  <si>
    <t>Topic 16. Persons enrolled for a qualification, main field of education of current study, 2001</t>
  </si>
  <si>
    <t>Natural and physical sciences</t>
  </si>
  <si>
    <t>Information technology</t>
  </si>
  <si>
    <t>Engineering and related technologies</t>
  </si>
  <si>
    <t>Architecture and building</t>
  </si>
  <si>
    <t>Agriculture, environmental and related studies</t>
  </si>
  <si>
    <t>Health</t>
  </si>
  <si>
    <t>Education</t>
  </si>
  <si>
    <t>Management and commerce</t>
  </si>
  <si>
    <t>Society and culture</t>
  </si>
  <si>
    <t>Creative arts</t>
  </si>
  <si>
    <t>Food, hospitality and personal services</t>
  </si>
  <si>
    <t>Mixed field programmes (a)</t>
  </si>
  <si>
    <t>Field not determined</t>
  </si>
  <si>
    <t>(a) Mixed field programmes include persons studying for Year 12 or below.</t>
  </si>
  <si>
    <t>15-19</t>
  </si>
  <si>
    <t>20-24</t>
  </si>
  <si>
    <t>4.7</t>
  </si>
  <si>
    <t>25-34</t>
  </si>
  <si>
    <t>5.0</t>
  </si>
  <si>
    <t>35-44</t>
  </si>
  <si>
    <t>2.6</t>
  </si>
  <si>
    <t>4.0</t>
  </si>
  <si>
    <t>1.2</t>
  </si>
  <si>
    <t>45-64</t>
  </si>
  <si>
    <t>3.5</t>
  </si>
  <si>
    <t>1.3</t>
  </si>
  <si>
    <t>3.1</t>
  </si>
  <si>
    <t>1.8</t>
  </si>
  <si>
    <t>1.7</t>
  </si>
  <si>
    <t>Topic 16. Persons enrolled in a course of study, by state, 2001</t>
  </si>
  <si>
    <t>Persons enrolled in a course of study, by state</t>
  </si>
  <si>
    <t>Total population, by state</t>
  </si>
  <si>
    <t>Proportion of total population enrolled in a course of study, by state</t>
  </si>
  <si>
    <t>NSW</t>
  </si>
  <si>
    <t>VIC</t>
  </si>
  <si>
    <t>QLD</t>
  </si>
  <si>
    <t>SA</t>
  </si>
  <si>
    <t>WA</t>
  </si>
  <si>
    <t>TAS</t>
  </si>
  <si>
    <t>NT</t>
  </si>
  <si>
    <t>ACT</t>
  </si>
  <si>
    <t>AUST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</si>
</sst>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1" xfId="0" applyNumberFormat="1" applyFont="1" applyAlignment="1">
      <alignment/>
    </xf>
    <xf numFmtId="0" fontId="5" fillId="0" borderId="1" xfId="0" applyNumberFormat="1" applyFont="1" applyAlignment="1">
      <alignment horizontal="right"/>
    </xf>
    <xf numFmtId="0" fontId="5" fillId="0" borderId="1" xfId="0" applyNumberFormat="1" applyFont="1" applyAlignment="1">
      <alignment wrapText="1"/>
    </xf>
    <xf numFmtId="0" fontId="5" fillId="0" borderId="1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165" fontId="5" fillId="0" borderId="1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5" fillId="0" borderId="1" xfId="0" applyNumberFormat="1" applyFont="1" applyAlignment="1">
      <alignment/>
    </xf>
    <xf numFmtId="3" fontId="5" fillId="0" borderId="1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4" fontId="5" fillId="0" borderId="1" xfId="0" applyNumberFormat="1" applyFont="1" applyAlignment="1">
      <alignment horizontal="right"/>
    </xf>
    <xf numFmtId="3" fontId="1" fillId="0" borderId="1" xfId="0" applyNumberFormat="1" applyFont="1" applyAlignment="1">
      <alignment horizontal="centerContinuous"/>
    </xf>
    <xf numFmtId="0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6" fillId="0" borderId="1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5" fontId="5" fillId="0" borderId="1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" xfId="0" applyNumberFormat="1" applyFont="1" applyAlignment="1">
      <alignment horizontal="right" wrapText="1"/>
    </xf>
    <xf numFmtId="0" fontId="1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4" fontId="5" fillId="0" borderId="1" xfId="0" applyNumberFormat="1" applyFont="1" applyAlignment="1">
      <alignment horizontal="right"/>
    </xf>
    <xf numFmtId="165" fontId="6" fillId="0" borderId="1" xfId="0" applyNumberFormat="1" applyFont="1" applyAlignment="1">
      <alignment/>
    </xf>
    <xf numFmtId="165" fontId="6" fillId="0" borderId="0" xfId="0" applyNumberFormat="1" applyFont="1" applyAlignment="1">
      <alignment/>
    </xf>
    <xf numFmtId="4" fontId="5" fillId="0" borderId="1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1" xfId="0" applyNumberFormat="1" applyAlignment="1">
      <alignment/>
    </xf>
    <xf numFmtId="3" fontId="5" fillId="0" borderId="1" xfId="0" applyNumberFormat="1" applyFont="1" applyAlignment="1" quotePrefix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7.5546875" style="1" customWidth="1"/>
    <col min="2" max="12" width="8.6640625" style="1" customWidth="1"/>
    <col min="13" max="16384" width="9.6640625" style="1" customWidth="1"/>
  </cols>
  <sheetData>
    <row r="1" ht="15.75">
      <c r="A1" s="2" t="s">
        <v>0</v>
      </c>
    </row>
    <row r="2" spans="1:12" ht="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"/>
      <c r="B5" s="6">
        <v>1991</v>
      </c>
      <c r="C5" s="6">
        <v>1992</v>
      </c>
      <c r="D5" s="6">
        <v>1993</v>
      </c>
      <c r="E5" s="6">
        <v>1994</v>
      </c>
      <c r="F5" s="6">
        <v>1995</v>
      </c>
      <c r="G5" s="6">
        <v>1996</v>
      </c>
      <c r="H5" s="6">
        <v>1997</v>
      </c>
      <c r="I5" s="6">
        <v>1998</v>
      </c>
      <c r="J5" s="6">
        <v>1999</v>
      </c>
      <c r="K5" s="6">
        <v>2000</v>
      </c>
      <c r="L5" s="6">
        <v>2001</v>
      </c>
    </row>
    <row r="6" spans="1:12" ht="15">
      <c r="A6" s="7" t="s">
        <v>3</v>
      </c>
      <c r="B6" s="6" t="s">
        <v>13</v>
      </c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13</v>
      </c>
    </row>
    <row r="7" spans="1:12" ht="15">
      <c r="A7" s="8" t="s">
        <v>4</v>
      </c>
      <c r="B7" s="9">
        <v>956.219</v>
      </c>
      <c r="C7" s="9">
        <v>959.375</v>
      </c>
      <c r="D7" s="9">
        <v>944.351</v>
      </c>
      <c r="E7" s="9">
        <v>926.441</v>
      </c>
      <c r="F7" s="9">
        <v>921.079</v>
      </c>
      <c r="G7" s="9">
        <v>941.021</v>
      </c>
      <c r="H7" s="9">
        <v>988.759</v>
      </c>
      <c r="I7" s="9">
        <v>996.744</v>
      </c>
      <c r="J7" s="9">
        <v>1028.096</v>
      </c>
      <c r="K7" s="9">
        <v>1039.175</v>
      </c>
      <c r="L7" s="9">
        <v>1044.945</v>
      </c>
    </row>
    <row r="8" spans="1:12" ht="15">
      <c r="A8" s="4" t="s">
        <v>5</v>
      </c>
      <c r="B8" s="10">
        <v>343.999</v>
      </c>
      <c r="C8" s="10">
        <v>385.67</v>
      </c>
      <c r="D8" s="10">
        <v>372.139</v>
      </c>
      <c r="E8" s="10">
        <v>380.276</v>
      </c>
      <c r="F8" s="10">
        <v>366.004</v>
      </c>
      <c r="G8" s="10">
        <v>441.079</v>
      </c>
      <c r="H8" s="10">
        <v>421.459</v>
      </c>
      <c r="I8" s="10">
        <v>431.009</v>
      </c>
      <c r="J8" s="10">
        <v>451.21</v>
      </c>
      <c r="K8" s="10">
        <v>458.051</v>
      </c>
      <c r="L8" s="10">
        <v>466.463</v>
      </c>
    </row>
    <row r="9" spans="1:12" ht="15">
      <c r="A9" s="4" t="s">
        <v>6</v>
      </c>
      <c r="B9" s="10">
        <v>603.364</v>
      </c>
      <c r="C9" s="10">
        <v>661.592</v>
      </c>
      <c r="D9" s="10">
        <v>517.703</v>
      </c>
      <c r="E9" s="10">
        <v>504.067</v>
      </c>
      <c r="F9" s="10">
        <v>549.614</v>
      </c>
      <c r="G9" s="10">
        <v>746.141</v>
      </c>
      <c r="H9" s="10">
        <v>721.538</v>
      </c>
      <c r="I9" s="10">
        <v>715.349</v>
      </c>
      <c r="J9" s="10">
        <v>773.079</v>
      </c>
      <c r="K9" s="10">
        <v>754.836</v>
      </c>
      <c r="L9" s="10">
        <v>791.627</v>
      </c>
    </row>
    <row r="10" spans="1:12" ht="15">
      <c r="A10" s="11" t="s">
        <v>7</v>
      </c>
      <c r="B10" s="10">
        <v>1903.582</v>
      </c>
      <c r="C10" s="10">
        <v>2006.635</v>
      </c>
      <c r="D10" s="10">
        <v>1834.193</v>
      </c>
      <c r="E10" s="10">
        <v>1810.783</v>
      </c>
      <c r="F10" s="10">
        <v>1842.919</v>
      </c>
      <c r="G10" s="10">
        <v>2128.241</v>
      </c>
      <c r="H10" s="10">
        <v>2131.755</v>
      </c>
      <c r="I10" s="10">
        <v>2143.102</v>
      </c>
      <c r="J10" s="10">
        <v>2257.194</v>
      </c>
      <c r="K10" s="10">
        <v>2256.369</v>
      </c>
      <c r="L10" s="10">
        <v>2311.096</v>
      </c>
    </row>
    <row r="11" spans="1:12" ht="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8" t="s">
        <v>8</v>
      </c>
      <c r="B12" s="12" t="s">
        <v>13</v>
      </c>
      <c r="C12" s="12" t="s">
        <v>13</v>
      </c>
      <c r="D12" s="12" t="s">
        <v>13</v>
      </c>
      <c r="E12" s="12" t="s">
        <v>13</v>
      </c>
      <c r="F12" s="12" t="s">
        <v>13</v>
      </c>
      <c r="G12" s="12" t="s">
        <v>13</v>
      </c>
      <c r="H12" s="12" t="s">
        <v>13</v>
      </c>
      <c r="I12" s="12" t="s">
        <v>13</v>
      </c>
      <c r="J12" s="12" t="s">
        <v>13</v>
      </c>
      <c r="K12" s="12" t="s">
        <v>13</v>
      </c>
      <c r="L12" s="12" t="s">
        <v>13</v>
      </c>
    </row>
    <row r="13" spans="1:12" ht="15">
      <c r="A13" s="8" t="s">
        <v>4</v>
      </c>
      <c r="B13" s="9">
        <v>1355.658</v>
      </c>
      <c r="C13" s="9">
        <v>1318.405</v>
      </c>
      <c r="D13" s="9">
        <v>1286.572</v>
      </c>
      <c r="E13" s="9">
        <v>1271.202</v>
      </c>
      <c r="F13" s="9">
        <v>1264</v>
      </c>
      <c r="G13" s="9">
        <v>1271.844</v>
      </c>
      <c r="H13" s="9">
        <v>1278.032</v>
      </c>
      <c r="I13" s="9">
        <v>1296.752</v>
      </c>
      <c r="J13" s="9">
        <v>1320.971</v>
      </c>
      <c r="K13" s="9">
        <v>1338.349</v>
      </c>
      <c r="L13" s="9">
        <v>1350.715</v>
      </c>
    </row>
    <row r="14" spans="1:12" ht="15">
      <c r="A14" s="4" t="s">
        <v>5</v>
      </c>
      <c r="B14" s="10">
        <v>1375.527</v>
      </c>
      <c r="C14" s="10">
        <v>1420.638</v>
      </c>
      <c r="D14" s="10">
        <v>1442.199</v>
      </c>
      <c r="E14" s="10">
        <v>1427.436</v>
      </c>
      <c r="F14" s="10">
        <v>1419.945</v>
      </c>
      <c r="G14" s="10">
        <v>1398.894</v>
      </c>
      <c r="H14" s="10">
        <v>1360.849</v>
      </c>
      <c r="I14" s="10">
        <v>1343.004</v>
      </c>
      <c r="J14" s="10">
        <v>1327.421</v>
      </c>
      <c r="K14" s="10">
        <v>1342.695</v>
      </c>
      <c r="L14" s="10">
        <v>1353.06</v>
      </c>
    </row>
    <row r="15" spans="1:12" ht="15">
      <c r="A15" s="4" t="s">
        <v>6</v>
      </c>
      <c r="B15" s="10">
        <v>8708.733</v>
      </c>
      <c r="C15" s="10">
        <v>8846.839</v>
      </c>
      <c r="D15" s="10">
        <v>8987.451</v>
      </c>
      <c r="E15" s="10">
        <v>9026.966</v>
      </c>
      <c r="F15" s="10">
        <v>9190.116</v>
      </c>
      <c r="G15" s="10">
        <v>9371.41</v>
      </c>
      <c r="H15" s="10">
        <v>9548.131</v>
      </c>
      <c r="I15" s="10">
        <v>9701.141</v>
      </c>
      <c r="J15" s="10">
        <v>9834.188</v>
      </c>
      <c r="K15" s="10">
        <v>9971.683</v>
      </c>
      <c r="L15" s="10">
        <v>10084.554</v>
      </c>
    </row>
    <row r="16" spans="1:12" ht="15">
      <c r="A16" s="4" t="s">
        <v>7</v>
      </c>
      <c r="B16" s="10">
        <v>11439.918</v>
      </c>
      <c r="C16" s="10">
        <v>11585.882</v>
      </c>
      <c r="D16" s="10">
        <v>11716.222</v>
      </c>
      <c r="E16" s="10">
        <v>11725.604</v>
      </c>
      <c r="F16" s="10">
        <v>11874.061</v>
      </c>
      <c r="G16" s="10">
        <v>12042.148</v>
      </c>
      <c r="H16" s="10">
        <v>12187.012</v>
      </c>
      <c r="I16" s="10">
        <v>12340.897</v>
      </c>
      <c r="J16" s="10">
        <v>12482.58</v>
      </c>
      <c r="K16" s="10">
        <v>12652.727</v>
      </c>
      <c r="L16" s="10">
        <v>12788.33</v>
      </c>
    </row>
    <row r="17" spans="1:12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8" t="s">
        <v>9</v>
      </c>
      <c r="B18" s="6" t="s">
        <v>14</v>
      </c>
      <c r="C18" s="6" t="s">
        <v>14</v>
      </c>
      <c r="D18" s="6" t="s">
        <v>14</v>
      </c>
      <c r="E18" s="6" t="s">
        <v>14</v>
      </c>
      <c r="F18" s="6" t="s">
        <v>14</v>
      </c>
      <c r="G18" s="6" t="s">
        <v>14</v>
      </c>
      <c r="H18" s="6" t="s">
        <v>14</v>
      </c>
      <c r="I18" s="6" t="s">
        <v>14</v>
      </c>
      <c r="J18" s="6" t="s">
        <v>14</v>
      </c>
      <c r="K18" s="6" t="s">
        <v>14</v>
      </c>
      <c r="L18" s="6" t="s">
        <v>14</v>
      </c>
    </row>
    <row r="19" spans="1:12" ht="15">
      <c r="A19" s="8" t="s">
        <v>4</v>
      </c>
      <c r="B19" s="9">
        <f aca="true" t="shared" si="0" ref="B19:L19">(B7/B13)*100</f>
        <v>70.53541527435387</v>
      </c>
      <c r="C19" s="9">
        <f t="shared" si="0"/>
        <v>72.76785206366783</v>
      </c>
      <c r="D19" s="9">
        <f t="shared" si="0"/>
        <v>73.4005558958224</v>
      </c>
      <c r="E19" s="9">
        <f t="shared" si="0"/>
        <v>72.87913329274184</v>
      </c>
      <c r="F19" s="9">
        <f t="shared" si="0"/>
        <v>72.87017405063291</v>
      </c>
      <c r="G19" s="9">
        <f t="shared" si="0"/>
        <v>73.98871245215608</v>
      </c>
      <c r="H19" s="9">
        <f t="shared" si="0"/>
        <v>77.3657467105675</v>
      </c>
      <c r="I19" s="9">
        <f t="shared" si="0"/>
        <v>76.86465877823979</v>
      </c>
      <c r="J19" s="9">
        <f t="shared" si="0"/>
        <v>77.82880926227752</v>
      </c>
      <c r="K19" s="9">
        <f t="shared" si="0"/>
        <v>77.64604000899617</v>
      </c>
      <c r="L19" s="9">
        <f t="shared" si="0"/>
        <v>77.36235993529354</v>
      </c>
    </row>
    <row r="20" spans="1:12" ht="15">
      <c r="A20" s="4" t="s">
        <v>5</v>
      </c>
      <c r="B20" s="10">
        <f aca="true" t="shared" si="1" ref="B20:L20">(B8/B14)*100</f>
        <v>25.00852400570836</v>
      </c>
      <c r="C20" s="10">
        <f t="shared" si="1"/>
        <v>27.14766182517996</v>
      </c>
      <c r="D20" s="10">
        <f t="shared" si="1"/>
        <v>25.80358189126466</v>
      </c>
      <c r="E20" s="10">
        <f t="shared" si="1"/>
        <v>26.640493864523524</v>
      </c>
      <c r="F20" s="10">
        <f t="shared" si="1"/>
        <v>25.77592794087095</v>
      </c>
      <c r="G20" s="10">
        <f t="shared" si="1"/>
        <v>31.530551993217497</v>
      </c>
      <c r="H20" s="10">
        <f t="shared" si="1"/>
        <v>30.970298688539287</v>
      </c>
      <c r="I20" s="10">
        <f t="shared" si="1"/>
        <v>32.09290515888263</v>
      </c>
      <c r="J20" s="10">
        <f t="shared" si="1"/>
        <v>33.991476705581725</v>
      </c>
      <c r="K20" s="10">
        <f t="shared" si="1"/>
        <v>34.114299971326325</v>
      </c>
      <c r="L20" s="10">
        <f t="shared" si="1"/>
        <v>34.47467222443942</v>
      </c>
    </row>
    <row r="21" spans="1:12" ht="15">
      <c r="A21" s="4" t="s">
        <v>6</v>
      </c>
      <c r="B21" s="10">
        <f aca="true" t="shared" si="2" ref="B21:L21">(B9/B15)*100</f>
        <v>6.9282638473357725</v>
      </c>
      <c r="C21" s="10">
        <f t="shared" si="2"/>
        <v>7.4782868773807225</v>
      </c>
      <c r="D21" s="10">
        <f t="shared" si="2"/>
        <v>5.760287316170069</v>
      </c>
      <c r="E21" s="10">
        <f t="shared" si="2"/>
        <v>5.584013499109224</v>
      </c>
      <c r="F21" s="10">
        <f t="shared" si="2"/>
        <v>5.980490344191521</v>
      </c>
      <c r="G21" s="10">
        <f t="shared" si="2"/>
        <v>7.961886204957418</v>
      </c>
      <c r="H21" s="10">
        <f t="shared" si="2"/>
        <v>7.55685065485591</v>
      </c>
      <c r="I21" s="10">
        <f t="shared" si="2"/>
        <v>7.373864579434524</v>
      </c>
      <c r="J21" s="10">
        <f t="shared" si="2"/>
        <v>7.861137086254605</v>
      </c>
      <c r="K21" s="10">
        <f t="shared" si="2"/>
        <v>7.569795389604743</v>
      </c>
      <c r="L21" s="10">
        <f t="shared" si="2"/>
        <v>7.849895989450798</v>
      </c>
    </row>
    <row r="22" spans="1:12" ht="15">
      <c r="A22" s="4" t="s">
        <v>7</v>
      </c>
      <c r="B22" s="10">
        <f aca="true" t="shared" si="3" ref="B22:L22">(B10/B16)*100</f>
        <v>16.639822068654688</v>
      </c>
      <c r="C22" s="10">
        <f t="shared" si="3"/>
        <v>17.319656802995233</v>
      </c>
      <c r="D22" s="10">
        <f t="shared" si="3"/>
        <v>15.655157438976488</v>
      </c>
      <c r="E22" s="10">
        <f t="shared" si="3"/>
        <v>15.44298272396032</v>
      </c>
      <c r="F22" s="10">
        <f t="shared" si="3"/>
        <v>15.520545161423712</v>
      </c>
      <c r="G22" s="10">
        <f t="shared" si="3"/>
        <v>17.673267260957097</v>
      </c>
      <c r="H22" s="10">
        <f t="shared" si="3"/>
        <v>17.492023475483574</v>
      </c>
      <c r="I22" s="10">
        <f t="shared" si="3"/>
        <v>17.365852741498447</v>
      </c>
      <c r="J22" s="10">
        <f t="shared" si="3"/>
        <v>18.082752123359114</v>
      </c>
      <c r="K22" s="10">
        <f t="shared" si="3"/>
        <v>17.83306476145419</v>
      </c>
      <c r="L22" s="10">
        <f t="shared" si="3"/>
        <v>18.07191400284478</v>
      </c>
    </row>
    <row r="23" spans="1:12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>
      <c r="A24" s="4" t="s">
        <v>10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3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3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ht="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ht="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printOptions/>
  <pageMargins left="0.5" right="0.5" top="0.5" bottom="0.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3.4453125" style="1" customWidth="1"/>
    <col min="2" max="12" width="7.6640625" style="1" customWidth="1"/>
    <col min="13" max="16384" width="9.6640625" style="1" customWidth="1"/>
  </cols>
  <sheetData>
    <row r="1" ht="15.75">
      <c r="A1" s="2" t="s">
        <v>0</v>
      </c>
    </row>
    <row r="2" spans="1:12" ht="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">
      <c r="A5" s="5"/>
      <c r="B5" s="8">
        <v>1991</v>
      </c>
      <c r="C5" s="8">
        <v>1992</v>
      </c>
      <c r="D5" s="8">
        <v>1993</v>
      </c>
      <c r="E5" s="8">
        <v>1994</v>
      </c>
      <c r="F5" s="8">
        <v>1995</v>
      </c>
      <c r="G5" s="8">
        <v>1996</v>
      </c>
      <c r="H5" s="8">
        <v>1997</v>
      </c>
      <c r="I5" s="8">
        <v>1998</v>
      </c>
      <c r="J5" s="8">
        <v>1999</v>
      </c>
      <c r="K5" s="8">
        <v>2000</v>
      </c>
      <c r="L5" s="8">
        <v>2001</v>
      </c>
      <c r="M5" s="4"/>
    </row>
    <row r="6" spans="1:13" ht="15">
      <c r="A6" s="11" t="s">
        <v>16</v>
      </c>
      <c r="B6" s="6" t="s">
        <v>13</v>
      </c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13</v>
      </c>
      <c r="M6" s="4"/>
    </row>
    <row r="7" spans="1:13" ht="15">
      <c r="A7" s="8" t="s">
        <v>4</v>
      </c>
      <c r="B7" s="9">
        <v>497.991</v>
      </c>
      <c r="C7" s="9">
        <v>490.021</v>
      </c>
      <c r="D7" s="9">
        <v>482.796</v>
      </c>
      <c r="E7" s="9">
        <v>464.802</v>
      </c>
      <c r="F7" s="9">
        <v>476.496</v>
      </c>
      <c r="G7" s="9">
        <v>475.735</v>
      </c>
      <c r="H7" s="9">
        <v>497.336</v>
      </c>
      <c r="I7" s="9">
        <v>504.252</v>
      </c>
      <c r="J7" s="9">
        <v>526.25</v>
      </c>
      <c r="K7" s="9">
        <v>528.004</v>
      </c>
      <c r="L7" s="9">
        <v>527.269</v>
      </c>
      <c r="M7" s="4"/>
    </row>
    <row r="8" spans="1:13" ht="15">
      <c r="A8" s="4" t="s">
        <v>5</v>
      </c>
      <c r="B8" s="10">
        <v>180.649</v>
      </c>
      <c r="C8" s="10">
        <v>202.185</v>
      </c>
      <c r="D8" s="10">
        <v>188.538</v>
      </c>
      <c r="E8" s="10">
        <v>197.076</v>
      </c>
      <c r="F8" s="10">
        <v>193.116</v>
      </c>
      <c r="G8" s="10">
        <v>222.448</v>
      </c>
      <c r="H8" s="10">
        <v>213.378</v>
      </c>
      <c r="I8" s="10">
        <v>217.217</v>
      </c>
      <c r="J8" s="10">
        <v>225.956</v>
      </c>
      <c r="K8" s="10">
        <v>222.626</v>
      </c>
      <c r="L8" s="10">
        <v>241.957</v>
      </c>
      <c r="M8" s="4"/>
    </row>
    <row r="9" spans="1:13" ht="15">
      <c r="A9" s="4" t="s">
        <v>6</v>
      </c>
      <c r="B9" s="10">
        <v>286.859</v>
      </c>
      <c r="C9" s="10">
        <v>315.143</v>
      </c>
      <c r="D9" s="10">
        <v>265.612</v>
      </c>
      <c r="E9" s="10">
        <v>247.334</v>
      </c>
      <c r="F9" s="10">
        <v>270.163</v>
      </c>
      <c r="G9" s="10">
        <v>332.784</v>
      </c>
      <c r="H9" s="10">
        <v>331.449</v>
      </c>
      <c r="I9" s="10">
        <v>321.551</v>
      </c>
      <c r="J9" s="10">
        <v>333.888</v>
      </c>
      <c r="K9" s="10">
        <v>324.144</v>
      </c>
      <c r="L9" s="10">
        <v>350.271</v>
      </c>
      <c r="M9" s="4"/>
    </row>
    <row r="10" spans="1:13" ht="15">
      <c r="A10" s="4" t="s">
        <v>17</v>
      </c>
      <c r="B10" s="10">
        <v>965.5</v>
      </c>
      <c r="C10" s="10">
        <v>1007.348</v>
      </c>
      <c r="D10" s="10">
        <v>936.947</v>
      </c>
      <c r="E10" s="10">
        <v>909.212</v>
      </c>
      <c r="F10" s="10">
        <v>947.222</v>
      </c>
      <c r="G10" s="10">
        <v>1036.137</v>
      </c>
      <c r="H10" s="10">
        <v>1047.039</v>
      </c>
      <c r="I10" s="10">
        <v>1047.056</v>
      </c>
      <c r="J10" s="10">
        <v>1092.081</v>
      </c>
      <c r="K10" s="10">
        <v>1080.066</v>
      </c>
      <c r="L10" s="10">
        <v>1123.679</v>
      </c>
      <c r="M10" s="4"/>
    </row>
    <row r="11" spans="1:13" ht="15">
      <c r="A11" s="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4"/>
    </row>
    <row r="12" spans="1:13" ht="15">
      <c r="A12" s="8" t="s">
        <v>18</v>
      </c>
      <c r="B12" s="16" t="s">
        <v>13</v>
      </c>
      <c r="C12" s="16" t="s">
        <v>13</v>
      </c>
      <c r="D12" s="16" t="s">
        <v>13</v>
      </c>
      <c r="E12" s="16" t="s">
        <v>13</v>
      </c>
      <c r="F12" s="16" t="s">
        <v>13</v>
      </c>
      <c r="G12" s="16" t="s">
        <v>13</v>
      </c>
      <c r="H12" s="16" t="s">
        <v>13</v>
      </c>
      <c r="I12" s="16" t="s">
        <v>13</v>
      </c>
      <c r="J12" s="16" t="s">
        <v>13</v>
      </c>
      <c r="K12" s="16" t="s">
        <v>13</v>
      </c>
      <c r="L12" s="16" t="s">
        <v>13</v>
      </c>
      <c r="M12" s="4"/>
    </row>
    <row r="13" spans="1:13" ht="15">
      <c r="A13" s="8" t="s">
        <v>4</v>
      </c>
      <c r="B13" s="9">
        <v>690.879</v>
      </c>
      <c r="C13" s="9">
        <v>673.024</v>
      </c>
      <c r="D13" s="9">
        <v>656.308</v>
      </c>
      <c r="E13" s="9">
        <v>650.035</v>
      </c>
      <c r="F13" s="9">
        <v>647.964</v>
      </c>
      <c r="G13" s="9">
        <v>651.176</v>
      </c>
      <c r="H13" s="9">
        <v>654.153</v>
      </c>
      <c r="I13" s="9">
        <v>664.476</v>
      </c>
      <c r="J13" s="9">
        <v>675.559</v>
      </c>
      <c r="K13" s="9">
        <v>684.164</v>
      </c>
      <c r="L13" s="9">
        <v>689.466</v>
      </c>
      <c r="M13" s="4"/>
    </row>
    <row r="14" spans="1:13" ht="15">
      <c r="A14" s="4" t="s">
        <v>5</v>
      </c>
      <c r="B14" s="10">
        <v>693.797</v>
      </c>
      <c r="C14" s="10">
        <v>716.892</v>
      </c>
      <c r="D14" s="10">
        <v>728.193</v>
      </c>
      <c r="E14" s="10">
        <v>718.738</v>
      </c>
      <c r="F14" s="10">
        <v>717.017</v>
      </c>
      <c r="G14" s="10">
        <v>707.754</v>
      </c>
      <c r="H14" s="10">
        <v>687.855</v>
      </c>
      <c r="I14" s="10">
        <v>678.85</v>
      </c>
      <c r="J14" s="10">
        <v>671.178</v>
      </c>
      <c r="K14" s="10">
        <v>680.937</v>
      </c>
      <c r="L14" s="10">
        <v>684.765</v>
      </c>
      <c r="M14" s="4"/>
    </row>
    <row r="15" spans="1:13" ht="15">
      <c r="A15" s="4" t="s">
        <v>6</v>
      </c>
      <c r="B15" s="10">
        <v>4379.464</v>
      </c>
      <c r="C15" s="10">
        <v>4445.897</v>
      </c>
      <c r="D15" s="10">
        <v>4517.375</v>
      </c>
      <c r="E15" s="10">
        <v>4508.198</v>
      </c>
      <c r="F15" s="10">
        <v>4591.388</v>
      </c>
      <c r="G15" s="10">
        <v>4682.152</v>
      </c>
      <c r="H15" s="10">
        <v>4765.083</v>
      </c>
      <c r="I15" s="10">
        <v>4837.997</v>
      </c>
      <c r="J15" s="10">
        <v>4899.172</v>
      </c>
      <c r="K15" s="10">
        <v>4970.603</v>
      </c>
      <c r="L15" s="10">
        <v>5033.023</v>
      </c>
      <c r="M15" s="4"/>
    </row>
    <row r="16" spans="1:13" ht="15">
      <c r="A16" s="4" t="s">
        <v>17</v>
      </c>
      <c r="B16" s="10">
        <v>5764.14</v>
      </c>
      <c r="C16" s="10">
        <v>5835.813</v>
      </c>
      <c r="D16" s="10">
        <v>5901.876</v>
      </c>
      <c r="E16" s="10">
        <v>5876.971</v>
      </c>
      <c r="F16" s="10">
        <v>5956.369</v>
      </c>
      <c r="G16" s="10">
        <v>6041.082</v>
      </c>
      <c r="H16" s="10">
        <v>6107.091</v>
      </c>
      <c r="I16" s="10">
        <v>6181.323</v>
      </c>
      <c r="J16" s="10">
        <v>6245.908</v>
      </c>
      <c r="K16" s="10">
        <v>6335.704</v>
      </c>
      <c r="L16" s="10">
        <v>6407.254</v>
      </c>
      <c r="M16" s="4"/>
    </row>
    <row r="17" spans="1:13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</row>
    <row r="18" spans="1:13" ht="15">
      <c r="A18" s="8" t="s">
        <v>19</v>
      </c>
      <c r="B18" s="6" t="s">
        <v>14</v>
      </c>
      <c r="C18" s="6" t="s">
        <v>14</v>
      </c>
      <c r="D18" s="6" t="s">
        <v>14</v>
      </c>
      <c r="E18" s="6" t="s">
        <v>14</v>
      </c>
      <c r="F18" s="6" t="s">
        <v>14</v>
      </c>
      <c r="G18" s="6" t="s">
        <v>14</v>
      </c>
      <c r="H18" s="6" t="s">
        <v>14</v>
      </c>
      <c r="I18" s="6" t="s">
        <v>14</v>
      </c>
      <c r="J18" s="6" t="s">
        <v>14</v>
      </c>
      <c r="K18" s="6" t="s">
        <v>14</v>
      </c>
      <c r="L18" s="6" t="s">
        <v>14</v>
      </c>
      <c r="M18" s="4"/>
    </row>
    <row r="19" spans="1:13" ht="15">
      <c r="A19" s="8" t="s">
        <v>4</v>
      </c>
      <c r="B19" s="9">
        <f aca="true" t="shared" si="0" ref="B19:L19">(B7/B13)*100</f>
        <v>72.08078404467352</v>
      </c>
      <c r="C19" s="9">
        <f t="shared" si="0"/>
        <v>72.80884485545836</v>
      </c>
      <c r="D19" s="9">
        <f t="shared" si="0"/>
        <v>73.56241276961427</v>
      </c>
      <c r="E19" s="9">
        <f t="shared" si="0"/>
        <v>71.50414977655049</v>
      </c>
      <c r="F19" s="9">
        <f t="shared" si="0"/>
        <v>73.53741874548585</v>
      </c>
      <c r="G19" s="9">
        <f t="shared" si="0"/>
        <v>73.05782154133445</v>
      </c>
      <c r="H19" s="9">
        <f t="shared" si="0"/>
        <v>76.02747369499184</v>
      </c>
      <c r="I19" s="9">
        <f t="shared" si="0"/>
        <v>75.88716522492912</v>
      </c>
      <c r="J19" s="9">
        <f t="shared" si="0"/>
        <v>77.89845150460582</v>
      </c>
      <c r="K19" s="9">
        <f t="shared" si="0"/>
        <v>77.17506328891903</v>
      </c>
      <c r="L19" s="9">
        <f t="shared" si="0"/>
        <v>76.47498208758662</v>
      </c>
      <c r="M19" s="4"/>
    </row>
    <row r="20" spans="1:13" ht="15">
      <c r="A20" s="4" t="s">
        <v>5</v>
      </c>
      <c r="B20" s="10">
        <f aca="true" t="shared" si="1" ref="B20:L20">(B8/B14)*100</f>
        <v>26.03773149783006</v>
      </c>
      <c r="C20" s="10">
        <f t="shared" si="1"/>
        <v>28.20299291943556</v>
      </c>
      <c r="D20" s="10">
        <f t="shared" si="1"/>
        <v>25.891212906468482</v>
      </c>
      <c r="E20" s="10">
        <f t="shared" si="1"/>
        <v>27.41972735544802</v>
      </c>
      <c r="F20" s="10">
        <f t="shared" si="1"/>
        <v>26.933252628598765</v>
      </c>
      <c r="G20" s="10">
        <f t="shared" si="1"/>
        <v>31.430129677825914</v>
      </c>
      <c r="H20" s="10">
        <f t="shared" si="1"/>
        <v>31.020781996205592</v>
      </c>
      <c r="I20" s="10">
        <f t="shared" si="1"/>
        <v>31.997790380791045</v>
      </c>
      <c r="J20" s="10">
        <f t="shared" si="1"/>
        <v>33.66558498639705</v>
      </c>
      <c r="K20" s="10">
        <f t="shared" si="1"/>
        <v>32.69406714571245</v>
      </c>
      <c r="L20" s="10">
        <f t="shared" si="1"/>
        <v>35.33431177119158</v>
      </c>
      <c r="M20" s="4"/>
    </row>
    <row r="21" spans="1:13" ht="15">
      <c r="A21" s="4" t="s">
        <v>6</v>
      </c>
      <c r="B21" s="10">
        <f aca="true" t="shared" si="2" ref="B21:L21">(B9/B15)*100</f>
        <v>6.550093801433235</v>
      </c>
      <c r="C21" s="10">
        <f t="shared" si="2"/>
        <v>7.088400833397625</v>
      </c>
      <c r="D21" s="10">
        <f t="shared" si="2"/>
        <v>5.8797863803647035</v>
      </c>
      <c r="E21" s="10">
        <f t="shared" si="2"/>
        <v>5.486316262063023</v>
      </c>
      <c r="F21" s="10">
        <f t="shared" si="2"/>
        <v>5.884124800604959</v>
      </c>
      <c r="G21" s="10">
        <f t="shared" si="2"/>
        <v>7.107500995268842</v>
      </c>
      <c r="H21" s="10">
        <f t="shared" si="2"/>
        <v>6.955786499416695</v>
      </c>
      <c r="I21" s="10">
        <f t="shared" si="2"/>
        <v>6.646366254464399</v>
      </c>
      <c r="J21" s="10">
        <f t="shared" si="2"/>
        <v>6.815192444764135</v>
      </c>
      <c r="K21" s="10">
        <f t="shared" si="2"/>
        <v>6.521220865959321</v>
      </c>
      <c r="L21" s="10">
        <f t="shared" si="2"/>
        <v>6.959455579678456</v>
      </c>
      <c r="M21" s="4"/>
    </row>
    <row r="22" spans="1:13" ht="15">
      <c r="A22" s="4" t="s">
        <v>17</v>
      </c>
      <c r="B22" s="10">
        <f aca="true" t="shared" si="3" ref="B22:L22">(B10/B16)*100</f>
        <v>16.750113633603625</v>
      </c>
      <c r="C22" s="10">
        <f t="shared" si="3"/>
        <v>17.261485246357275</v>
      </c>
      <c r="D22" s="10">
        <f t="shared" si="3"/>
        <v>15.875409784956512</v>
      </c>
      <c r="E22" s="10">
        <f t="shared" si="3"/>
        <v>15.470758661221911</v>
      </c>
      <c r="F22" s="10">
        <f t="shared" si="3"/>
        <v>15.902674935014941</v>
      </c>
      <c r="G22" s="10">
        <f t="shared" si="3"/>
        <v>17.151513586473417</v>
      </c>
      <c r="H22" s="10">
        <f t="shared" si="3"/>
        <v>17.14464382469493</v>
      </c>
      <c r="I22" s="10">
        <f t="shared" si="3"/>
        <v>16.93902745415504</v>
      </c>
      <c r="J22" s="10">
        <f t="shared" si="3"/>
        <v>17.484743611337212</v>
      </c>
      <c r="K22" s="10">
        <f t="shared" si="3"/>
        <v>17.047292613417547</v>
      </c>
      <c r="L22" s="10">
        <f t="shared" si="3"/>
        <v>17.537606594026084</v>
      </c>
      <c r="M22" s="4"/>
    </row>
    <row r="23" spans="1:13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</row>
    <row r="24" spans="1:13" ht="15">
      <c r="A24" s="4" t="s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13" t="s">
        <v>11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3" t="s">
        <v>12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1" spans="2:12" ht="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ht="15">
      <c r="B32" s="14"/>
      <c r="C32" s="17"/>
      <c r="D32" s="14"/>
      <c r="E32" s="14"/>
      <c r="F32" s="14"/>
      <c r="G32" s="14"/>
      <c r="H32" s="14"/>
      <c r="I32" s="14"/>
      <c r="J32" s="14"/>
      <c r="K32" s="14"/>
      <c r="L32" s="14"/>
    </row>
    <row r="33" spans="2:12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 ht="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</sheetData>
  <printOptions/>
  <pageMargins left="0.5" right="0.5" top="0.5" bottom="0.5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OutlineSymbols="0" zoomScale="87" zoomScaleNormal="87" workbookViewId="0" topLeftCell="A1">
      <selection activeCell="B19" sqref="B19:L19"/>
    </sheetView>
  </sheetViews>
  <sheetFormatPr defaultColWidth="8.88671875" defaultRowHeight="15"/>
  <cols>
    <col min="1" max="1" width="25.4453125" style="1" customWidth="1"/>
    <col min="2" max="12" width="7.6640625" style="1" customWidth="1"/>
    <col min="13" max="16384" width="9.6640625" style="1" customWidth="1"/>
  </cols>
  <sheetData>
    <row r="1" ht="15.75">
      <c r="A1" s="2" t="s">
        <v>0</v>
      </c>
    </row>
    <row r="2" spans="1:12" ht="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3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8"/>
      <c r="B5" s="8">
        <v>1991</v>
      </c>
      <c r="C5" s="8">
        <v>1992</v>
      </c>
      <c r="D5" s="8">
        <v>1993</v>
      </c>
      <c r="E5" s="8">
        <v>1994</v>
      </c>
      <c r="F5" s="8">
        <v>1995</v>
      </c>
      <c r="G5" s="8">
        <v>1996</v>
      </c>
      <c r="H5" s="8">
        <v>1997</v>
      </c>
      <c r="I5" s="8">
        <v>1998</v>
      </c>
      <c r="J5" s="8">
        <v>1999</v>
      </c>
      <c r="K5" s="8">
        <v>2000</v>
      </c>
      <c r="L5" s="8">
        <v>2001</v>
      </c>
      <c r="M5" s="4"/>
    </row>
    <row r="6" spans="1:13" ht="15">
      <c r="A6" s="11" t="s">
        <v>21</v>
      </c>
      <c r="B6" s="6" t="s">
        <v>13</v>
      </c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13</v>
      </c>
      <c r="M6" s="4"/>
    </row>
    <row r="7" spans="1:13" ht="15">
      <c r="A7" s="8" t="s">
        <v>4</v>
      </c>
      <c r="B7" s="9">
        <v>458.228</v>
      </c>
      <c r="C7" s="9">
        <v>469.354</v>
      </c>
      <c r="D7" s="9">
        <v>461.554</v>
      </c>
      <c r="E7" s="9">
        <v>461.639</v>
      </c>
      <c r="F7" s="9">
        <v>444.583</v>
      </c>
      <c r="G7" s="9">
        <v>465.285</v>
      </c>
      <c r="H7" s="9">
        <v>491.423</v>
      </c>
      <c r="I7" s="9">
        <v>492.493</v>
      </c>
      <c r="J7" s="9">
        <v>501.847</v>
      </c>
      <c r="K7" s="9">
        <v>511.173</v>
      </c>
      <c r="L7" s="15">
        <v>517676</v>
      </c>
      <c r="M7" s="4"/>
    </row>
    <row r="8" spans="1:13" ht="15">
      <c r="A8" s="4" t="s">
        <v>5</v>
      </c>
      <c r="B8" s="10">
        <v>163.348</v>
      </c>
      <c r="C8" s="10">
        <v>183.484</v>
      </c>
      <c r="D8" s="10">
        <v>183.602</v>
      </c>
      <c r="E8" s="10">
        <v>183.2</v>
      </c>
      <c r="F8" s="10">
        <v>172.889</v>
      </c>
      <c r="G8" s="10">
        <v>216.678</v>
      </c>
      <c r="H8" s="10">
        <v>202.629</v>
      </c>
      <c r="I8" s="10">
        <v>207.791</v>
      </c>
      <c r="J8" s="10">
        <v>225.254</v>
      </c>
      <c r="K8" s="10">
        <v>235.425</v>
      </c>
      <c r="L8" s="19">
        <v>226325</v>
      </c>
      <c r="M8" s="4"/>
    </row>
    <row r="9" spans="1:13" ht="15">
      <c r="A9" s="4" t="s">
        <v>6</v>
      </c>
      <c r="B9" s="10">
        <v>316.504</v>
      </c>
      <c r="C9" s="10">
        <v>346.448</v>
      </c>
      <c r="D9" s="10">
        <v>252.09</v>
      </c>
      <c r="E9" s="10">
        <v>256.733</v>
      </c>
      <c r="F9" s="10">
        <v>274.87</v>
      </c>
      <c r="G9" s="10">
        <v>410.143</v>
      </c>
      <c r="H9" s="10">
        <v>383.905</v>
      </c>
      <c r="I9" s="10">
        <v>388.502</v>
      </c>
      <c r="J9" s="10">
        <v>435.052</v>
      </c>
      <c r="K9" s="10">
        <v>424.167</v>
      </c>
      <c r="L9" s="19">
        <v>443417</v>
      </c>
      <c r="M9" s="4"/>
    </row>
    <row r="10" spans="1:13" ht="15">
      <c r="A10" s="4" t="s">
        <v>17</v>
      </c>
      <c r="B10" s="10">
        <v>938.082</v>
      </c>
      <c r="C10" s="10">
        <v>999.287</v>
      </c>
      <c r="D10" s="10">
        <v>897.246</v>
      </c>
      <c r="E10" s="10">
        <v>901.572</v>
      </c>
      <c r="F10" s="10">
        <v>895.697</v>
      </c>
      <c r="G10" s="10">
        <v>1092.105</v>
      </c>
      <c r="H10" s="10">
        <v>1084.716</v>
      </c>
      <c r="I10" s="10">
        <v>1096.046</v>
      </c>
      <c r="J10" s="10">
        <v>1165.114</v>
      </c>
      <c r="K10" s="10">
        <v>1176.303</v>
      </c>
      <c r="L10" s="19">
        <v>1187418</v>
      </c>
      <c r="M10" s="4"/>
    </row>
    <row r="11" spans="1:13" ht="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5"/>
      <c r="M11" s="4"/>
    </row>
    <row r="12" spans="1:13" ht="15">
      <c r="A12" s="8" t="s">
        <v>22</v>
      </c>
      <c r="B12" s="20" t="s">
        <v>13</v>
      </c>
      <c r="C12" s="20" t="s">
        <v>13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16" t="s">
        <v>13</v>
      </c>
      <c r="M12" s="4"/>
    </row>
    <row r="13" spans="1:13" ht="15">
      <c r="A13" s="8" t="s">
        <v>4</v>
      </c>
      <c r="B13" s="9">
        <v>664.779</v>
      </c>
      <c r="C13" s="9">
        <v>645.381</v>
      </c>
      <c r="D13" s="9">
        <v>630.264</v>
      </c>
      <c r="E13" s="9">
        <v>621.167</v>
      </c>
      <c r="F13" s="9">
        <v>616.036</v>
      </c>
      <c r="G13" s="9">
        <v>620.668</v>
      </c>
      <c r="H13" s="9">
        <v>623.879</v>
      </c>
      <c r="I13" s="9">
        <v>632.276</v>
      </c>
      <c r="J13" s="9">
        <v>645.412</v>
      </c>
      <c r="K13" s="9">
        <v>654.184</v>
      </c>
      <c r="L13" s="15">
        <v>661250</v>
      </c>
      <c r="M13" s="4"/>
    </row>
    <row r="14" spans="1:13" ht="15">
      <c r="A14" s="4" t="s">
        <v>5</v>
      </c>
      <c r="B14" s="10">
        <v>681.73</v>
      </c>
      <c r="C14" s="10">
        <v>703.746</v>
      </c>
      <c r="D14" s="10">
        <v>714.006</v>
      </c>
      <c r="E14" s="10">
        <v>708.698</v>
      </c>
      <c r="F14" s="10">
        <v>702.928</v>
      </c>
      <c r="G14" s="10">
        <v>691.14</v>
      </c>
      <c r="H14" s="10">
        <v>672.994</v>
      </c>
      <c r="I14" s="10">
        <v>664.154</v>
      </c>
      <c r="J14" s="10">
        <v>656.243</v>
      </c>
      <c r="K14" s="10">
        <v>661.758</v>
      </c>
      <c r="L14" s="19">
        <v>668295</v>
      </c>
      <c r="M14" s="4"/>
    </row>
    <row r="15" spans="1:13" ht="15">
      <c r="A15" s="4" t="s">
        <v>6</v>
      </c>
      <c r="B15" s="10">
        <v>4329.269</v>
      </c>
      <c r="C15" s="10">
        <v>4400.942</v>
      </c>
      <c r="D15" s="10">
        <v>4470.076</v>
      </c>
      <c r="E15" s="10">
        <v>4518.768</v>
      </c>
      <c r="F15" s="10">
        <v>4598.728</v>
      </c>
      <c r="G15" s="10">
        <v>4689.258</v>
      </c>
      <c r="H15" s="10">
        <v>4783.048</v>
      </c>
      <c r="I15" s="10">
        <v>4863.144</v>
      </c>
      <c r="J15" s="10">
        <v>4935.016</v>
      </c>
      <c r="K15" s="10">
        <v>5001.08</v>
      </c>
      <c r="L15" s="19">
        <v>5051532</v>
      </c>
      <c r="M15" s="4"/>
    </row>
    <row r="16" spans="1:13" ht="15">
      <c r="A16" s="4" t="s">
        <v>17</v>
      </c>
      <c r="B16" s="10">
        <v>5675.778</v>
      </c>
      <c r="C16" s="10">
        <v>5750.069</v>
      </c>
      <c r="D16" s="10">
        <v>5814.346</v>
      </c>
      <c r="E16" s="10">
        <v>5848.633</v>
      </c>
      <c r="F16" s="10">
        <v>5917.692</v>
      </c>
      <c r="G16" s="10">
        <v>6001.066</v>
      </c>
      <c r="H16" s="10">
        <v>6079.921</v>
      </c>
      <c r="I16" s="10">
        <v>6159.574</v>
      </c>
      <c r="J16" s="10">
        <v>6236.672</v>
      </c>
      <c r="K16" s="10">
        <v>6317.023</v>
      </c>
      <c r="L16" s="19">
        <v>6381076</v>
      </c>
      <c r="M16" s="4"/>
    </row>
    <row r="17" spans="1:13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>
      <c r="A19" s="8" t="s">
        <v>23</v>
      </c>
      <c r="B19" s="6" t="s">
        <v>14</v>
      </c>
      <c r="C19" s="6" t="s">
        <v>14</v>
      </c>
      <c r="D19" s="6" t="s">
        <v>14</v>
      </c>
      <c r="E19" s="6" t="s">
        <v>14</v>
      </c>
      <c r="F19" s="6" t="s">
        <v>14</v>
      </c>
      <c r="G19" s="6" t="s">
        <v>14</v>
      </c>
      <c r="H19" s="6" t="s">
        <v>14</v>
      </c>
      <c r="I19" s="6" t="s">
        <v>14</v>
      </c>
      <c r="J19" s="6" t="s">
        <v>14</v>
      </c>
      <c r="K19" s="6" t="s">
        <v>14</v>
      </c>
      <c r="L19" s="6" t="s">
        <v>14</v>
      </c>
      <c r="M19" s="4"/>
    </row>
    <row r="20" spans="1:13" ht="15">
      <c r="A20" s="8" t="s">
        <v>4</v>
      </c>
      <c r="B20" s="9">
        <f aca="true" t="shared" si="0" ref="B20:L20">(B7/B13)*100</f>
        <v>68.92937352112507</v>
      </c>
      <c r="C20" s="9">
        <f t="shared" si="0"/>
        <v>72.72510346601464</v>
      </c>
      <c r="D20" s="9">
        <f t="shared" si="0"/>
        <v>73.23185204929997</v>
      </c>
      <c r="E20" s="9">
        <f t="shared" si="0"/>
        <v>74.31801753795678</v>
      </c>
      <c r="F20" s="9">
        <f t="shared" si="0"/>
        <v>72.16834730437832</v>
      </c>
      <c r="G20" s="9">
        <f t="shared" si="0"/>
        <v>74.9651987858243</v>
      </c>
      <c r="H20" s="9">
        <f t="shared" si="0"/>
        <v>78.76896000666795</v>
      </c>
      <c r="I20" s="9">
        <f t="shared" si="0"/>
        <v>77.89209142842684</v>
      </c>
      <c r="J20" s="9">
        <f t="shared" si="0"/>
        <v>77.75606899158987</v>
      </c>
      <c r="K20" s="9">
        <f t="shared" si="0"/>
        <v>78.13902510608636</v>
      </c>
      <c r="L20" s="9">
        <f t="shared" si="0"/>
        <v>78.28748582230624</v>
      </c>
      <c r="M20" s="4"/>
    </row>
    <row r="21" spans="1:13" ht="15">
      <c r="A21" s="4" t="s">
        <v>5</v>
      </c>
      <c r="B21" s="10">
        <f aca="true" t="shared" si="1" ref="B21:L21">(B8/B14)*100</f>
        <v>23.960805597523947</v>
      </c>
      <c r="C21" s="10">
        <f t="shared" si="1"/>
        <v>26.072475012291367</v>
      </c>
      <c r="D21" s="10">
        <f t="shared" si="1"/>
        <v>25.714349739357935</v>
      </c>
      <c r="E21" s="10">
        <f t="shared" si="1"/>
        <v>25.850221109696935</v>
      </c>
      <c r="F21" s="10">
        <f t="shared" si="1"/>
        <v>24.595548904012933</v>
      </c>
      <c r="G21" s="10">
        <f t="shared" si="1"/>
        <v>31.350811702404723</v>
      </c>
      <c r="H21" s="10">
        <f t="shared" si="1"/>
        <v>30.10858937821139</v>
      </c>
      <c r="I21" s="10">
        <f t="shared" si="1"/>
        <v>31.286569078858218</v>
      </c>
      <c r="J21" s="10">
        <f t="shared" si="1"/>
        <v>34.324785178660946</v>
      </c>
      <c r="K21" s="10">
        <f t="shared" si="1"/>
        <v>35.575693833697514</v>
      </c>
      <c r="L21" s="10">
        <f t="shared" si="1"/>
        <v>33.86603221631166</v>
      </c>
      <c r="M21" s="4"/>
    </row>
    <row r="22" spans="1:13" ht="15">
      <c r="A22" s="4" t="s">
        <v>6</v>
      </c>
      <c r="B22" s="10">
        <f aca="true" t="shared" si="2" ref="B22:L22">(B9/B15)*100</f>
        <v>7.310795425278494</v>
      </c>
      <c r="C22" s="10">
        <f t="shared" si="2"/>
        <v>7.872132829744177</v>
      </c>
      <c r="D22" s="10">
        <f t="shared" si="2"/>
        <v>5.639501431295575</v>
      </c>
      <c r="E22" s="10">
        <f t="shared" si="2"/>
        <v>5.681482209310149</v>
      </c>
      <c r="F22" s="10">
        <f t="shared" si="2"/>
        <v>5.9770875772604946</v>
      </c>
      <c r="G22" s="10">
        <f t="shared" si="2"/>
        <v>8.74643706957476</v>
      </c>
      <c r="H22" s="10">
        <f t="shared" si="2"/>
        <v>8.026367287135734</v>
      </c>
      <c r="I22" s="10">
        <f t="shared" si="2"/>
        <v>7.98870031403553</v>
      </c>
      <c r="J22" s="10">
        <f t="shared" si="2"/>
        <v>8.815614782201315</v>
      </c>
      <c r="K22" s="10">
        <f t="shared" si="2"/>
        <v>8.481507994273237</v>
      </c>
      <c r="L22" s="10">
        <f t="shared" si="2"/>
        <v>8.777871742671332</v>
      </c>
      <c r="M22" s="4"/>
    </row>
    <row r="23" spans="1:13" ht="15">
      <c r="A23" s="4" t="s">
        <v>17</v>
      </c>
      <c r="B23" s="10">
        <f aca="true" t="shared" si="3" ref="B23:L23">(B10/B16)*100</f>
        <v>16.527813455705985</v>
      </c>
      <c r="C23" s="10">
        <f t="shared" si="3"/>
        <v>17.378695803476443</v>
      </c>
      <c r="D23" s="10">
        <f t="shared" si="3"/>
        <v>15.431589382537608</v>
      </c>
      <c r="E23" s="10">
        <f t="shared" si="3"/>
        <v>15.415089303774062</v>
      </c>
      <c r="F23" s="10">
        <f t="shared" si="3"/>
        <v>15.135917854460827</v>
      </c>
      <c r="G23" s="10">
        <f t="shared" si="3"/>
        <v>18.19851673019427</v>
      </c>
      <c r="H23" s="10">
        <f t="shared" si="3"/>
        <v>17.84095549925731</v>
      </c>
      <c r="I23" s="10">
        <f t="shared" si="3"/>
        <v>17.794185117347403</v>
      </c>
      <c r="J23" s="10">
        <f t="shared" si="3"/>
        <v>18.681662271160004</v>
      </c>
      <c r="K23" s="10">
        <f t="shared" si="3"/>
        <v>18.621160632152204</v>
      </c>
      <c r="L23" s="10">
        <f t="shared" si="3"/>
        <v>18.608429048643206</v>
      </c>
      <c r="M23" s="4"/>
    </row>
    <row r="24" spans="1:13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</row>
    <row r="25" spans="1:13" ht="15">
      <c r="A25" s="4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13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3" t="s">
        <v>12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2" spans="2:11" ht="15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5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1" ht="15"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15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5"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2:11" ht="15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5"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2:11" ht="15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5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5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ht="15">
      <c r="B42" s="14"/>
      <c r="C42" s="14"/>
      <c r="D42" s="14"/>
      <c r="E42" s="14"/>
      <c r="F42" s="14"/>
      <c r="G42" s="14"/>
      <c r="H42" s="14"/>
      <c r="I42" s="14"/>
      <c r="J42" s="14"/>
      <c r="K42" s="14"/>
    </row>
  </sheetData>
  <printOptions/>
  <pageMargins left="0.5" right="0.5" top="0.5" bottom="0.5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showOutlineSymbols="0" zoomScale="87" zoomScaleNormal="87" workbookViewId="0" topLeftCell="A34">
      <selection activeCell="A1" sqref="A1"/>
    </sheetView>
  </sheetViews>
  <sheetFormatPr defaultColWidth="8.88671875" defaultRowHeight="15"/>
  <cols>
    <col min="1" max="1" width="31.6640625" style="1" customWidth="1"/>
    <col min="2" max="5" width="10.6640625" style="1" customWidth="1"/>
    <col min="6" max="6" width="9.6640625" style="1" customWidth="1"/>
    <col min="7" max="13" width="10.6640625" style="1" customWidth="1"/>
    <col min="14" max="16384" width="9.6640625" style="1" customWidth="1"/>
  </cols>
  <sheetData>
    <row r="1" ht="15.75">
      <c r="A1" s="2" t="s">
        <v>0</v>
      </c>
    </row>
    <row r="2" spans="1:5" ht="15">
      <c r="A2" s="3" t="s">
        <v>1</v>
      </c>
      <c r="B2" s="4"/>
      <c r="C2" s="4"/>
      <c r="D2" s="4"/>
      <c r="E2" s="4"/>
    </row>
    <row r="3" spans="1:5" ht="15">
      <c r="A3" s="3" t="s">
        <v>24</v>
      </c>
      <c r="B3" s="4"/>
      <c r="C3" s="4"/>
      <c r="D3" s="4"/>
      <c r="E3" s="4"/>
    </row>
    <row r="4" spans="1:5" ht="15">
      <c r="A4" s="11"/>
      <c r="B4" s="4"/>
      <c r="C4" s="4"/>
      <c r="D4" s="4"/>
      <c r="E4" s="4"/>
    </row>
    <row r="5" spans="1:5" ht="15">
      <c r="A5" s="21" t="s">
        <v>25</v>
      </c>
      <c r="B5" s="16" t="s">
        <v>41</v>
      </c>
      <c r="C5" s="16" t="s">
        <v>42</v>
      </c>
      <c r="D5" s="16" t="s">
        <v>44</v>
      </c>
      <c r="E5" s="16" t="s">
        <v>45</v>
      </c>
    </row>
    <row r="6" spans="1:5" ht="15">
      <c r="A6" s="21"/>
      <c r="B6" s="42" t="s">
        <v>13</v>
      </c>
      <c r="C6" s="42" t="s">
        <v>13</v>
      </c>
      <c r="D6" s="42" t="s">
        <v>13</v>
      </c>
      <c r="E6" s="42" t="s">
        <v>13</v>
      </c>
    </row>
    <row r="7" spans="1:10" ht="25.5">
      <c r="A7" s="7" t="s">
        <v>26</v>
      </c>
      <c r="B7" s="9">
        <v>0.313</v>
      </c>
      <c r="C7" s="9">
        <v>13.454</v>
      </c>
      <c r="D7" s="9">
        <v>79.176</v>
      </c>
      <c r="E7" s="9">
        <v>92.943</v>
      </c>
      <c r="G7" s="14"/>
      <c r="H7" s="14"/>
      <c r="I7" s="14"/>
      <c r="J7" s="14"/>
    </row>
    <row r="8" spans="1:10" ht="15">
      <c r="A8" s="11" t="s">
        <v>27</v>
      </c>
      <c r="B8" s="10">
        <v>66.924</v>
      </c>
      <c r="C8" s="10">
        <v>132.38</v>
      </c>
      <c r="D8" s="10">
        <v>79.919</v>
      </c>
      <c r="E8" s="10">
        <v>279.222</v>
      </c>
      <c r="G8" s="14"/>
      <c r="H8" s="14"/>
      <c r="I8" s="14"/>
      <c r="J8" s="14"/>
    </row>
    <row r="9" spans="1:10" ht="15">
      <c r="A9" s="11" t="s">
        <v>28</v>
      </c>
      <c r="B9" s="10">
        <v>17.975</v>
      </c>
      <c r="C9" s="10">
        <v>23.788</v>
      </c>
      <c r="D9" s="10">
        <v>55.164</v>
      </c>
      <c r="E9" s="10">
        <v>96.927</v>
      </c>
      <c r="G9" s="14"/>
      <c r="H9" s="14"/>
      <c r="I9" s="14"/>
      <c r="J9" s="14"/>
    </row>
    <row r="10" spans="1:10" ht="15">
      <c r="A10" s="11" t="s">
        <v>29</v>
      </c>
      <c r="B10" s="10">
        <v>78.59</v>
      </c>
      <c r="C10" s="10">
        <v>60.746</v>
      </c>
      <c r="D10" s="10">
        <v>82.13</v>
      </c>
      <c r="E10" s="10">
        <v>221.466</v>
      </c>
      <c r="G10" s="14"/>
      <c r="H10" s="14"/>
      <c r="I10" s="14"/>
      <c r="J10" s="14"/>
    </row>
    <row r="11" spans="1:10" ht="15">
      <c r="A11" s="11" t="s">
        <v>30</v>
      </c>
      <c r="B11" s="10">
        <v>113.802</v>
      </c>
      <c r="C11" s="10">
        <v>2.061</v>
      </c>
      <c r="D11" s="10">
        <v>2.609</v>
      </c>
      <c r="E11" s="10">
        <v>118.472</v>
      </c>
      <c r="G11" s="14"/>
      <c r="H11" s="14"/>
      <c r="I11" s="14"/>
      <c r="J11" s="14"/>
    </row>
    <row r="12" spans="1:10" ht="15">
      <c r="A12" s="11" t="s">
        <v>31</v>
      </c>
      <c r="B12" s="10">
        <v>226.055</v>
      </c>
      <c r="C12" s="10">
        <v>0.272</v>
      </c>
      <c r="D12" s="10">
        <v>0.195</v>
      </c>
      <c r="E12" s="10">
        <v>226.522</v>
      </c>
      <c r="G12" s="14"/>
      <c r="H12" s="14"/>
      <c r="I12" s="14"/>
      <c r="J12" s="14"/>
    </row>
    <row r="13" spans="1:10" ht="15">
      <c r="A13" s="11" t="s">
        <v>32</v>
      </c>
      <c r="B13" s="10">
        <v>9.192</v>
      </c>
      <c r="C13" s="10">
        <v>9.003</v>
      </c>
      <c r="D13" s="10">
        <v>17.775</v>
      </c>
      <c r="E13" s="10">
        <v>35.969</v>
      </c>
      <c r="G13" s="14"/>
      <c r="H13" s="14"/>
      <c r="I13" s="14"/>
      <c r="J13" s="14"/>
    </row>
    <row r="14" spans="1:10" ht="15">
      <c r="A14" s="11" t="s">
        <v>33</v>
      </c>
      <c r="B14" s="10">
        <v>4.538</v>
      </c>
      <c r="C14" s="10">
        <v>2.312</v>
      </c>
      <c r="D14" s="10">
        <v>35.424</v>
      </c>
      <c r="E14" s="10">
        <v>42.274</v>
      </c>
      <c r="G14" s="14"/>
      <c r="H14" s="14"/>
      <c r="I14" s="14"/>
      <c r="J14" s="14"/>
    </row>
    <row r="15" spans="1:10" ht="15">
      <c r="A15" s="11" t="s">
        <v>34</v>
      </c>
      <c r="B15" s="10">
        <v>527.27</v>
      </c>
      <c r="C15" s="10">
        <v>244.016</v>
      </c>
      <c r="D15" s="10">
        <v>352.392</v>
      </c>
      <c r="E15" s="10">
        <v>1123.676</v>
      </c>
      <c r="G15" s="14"/>
      <c r="H15" s="14"/>
      <c r="I15" s="14"/>
      <c r="J15" s="14"/>
    </row>
    <row r="16" spans="1:10" ht="15">
      <c r="A16" s="4" t="s">
        <v>35</v>
      </c>
      <c r="B16" s="10">
        <v>162.196</v>
      </c>
      <c r="C16" s="10">
        <v>440.748</v>
      </c>
      <c r="D16" s="10">
        <v>4680.631</v>
      </c>
      <c r="E16" s="10">
        <v>5283.575</v>
      </c>
      <c r="G16" s="14"/>
      <c r="H16" s="14"/>
      <c r="I16" s="14"/>
      <c r="J16" s="14"/>
    </row>
    <row r="17" spans="1:10" ht="15">
      <c r="A17" s="22" t="s">
        <v>36</v>
      </c>
      <c r="B17" s="23">
        <v>689.466</v>
      </c>
      <c r="C17" s="23">
        <v>684.764</v>
      </c>
      <c r="D17" s="23">
        <v>5033.023</v>
      </c>
      <c r="E17" s="23">
        <v>6407.251</v>
      </c>
      <c r="G17" s="14"/>
      <c r="H17" s="14"/>
      <c r="I17" s="14"/>
      <c r="J17" s="14"/>
    </row>
    <row r="18" spans="1:10" ht="15">
      <c r="A18" s="8"/>
      <c r="B18" s="8"/>
      <c r="C18" s="8"/>
      <c r="D18" s="8"/>
      <c r="E18" s="8"/>
      <c r="G18" s="14"/>
      <c r="H18" s="14"/>
      <c r="I18" s="14"/>
      <c r="J18" s="14"/>
    </row>
    <row r="19" spans="1:10" ht="15">
      <c r="A19" s="21" t="s">
        <v>37</v>
      </c>
      <c r="B19" s="16" t="s">
        <v>41</v>
      </c>
      <c r="C19" s="16" t="s">
        <v>42</v>
      </c>
      <c r="D19" s="16" t="s">
        <v>44</v>
      </c>
      <c r="E19" s="16" t="s">
        <v>45</v>
      </c>
      <c r="G19" s="14"/>
      <c r="H19" s="14"/>
      <c r="I19" s="14"/>
      <c r="J19" s="14"/>
    </row>
    <row r="20" spans="1:10" ht="15">
      <c r="A20" s="21"/>
      <c r="B20" s="42" t="s">
        <v>13</v>
      </c>
      <c r="C20" s="42" t="s">
        <v>13</v>
      </c>
      <c r="D20" s="42" t="s">
        <v>13</v>
      </c>
      <c r="E20" s="42" t="s">
        <v>13</v>
      </c>
      <c r="G20" s="14"/>
      <c r="H20" s="14"/>
      <c r="I20" s="14"/>
      <c r="J20" s="14"/>
    </row>
    <row r="21" spans="1:10" ht="25.5">
      <c r="A21" s="7" t="s">
        <v>26</v>
      </c>
      <c r="B21" s="20">
        <v>2.353</v>
      </c>
      <c r="C21" s="20">
        <v>13.87</v>
      </c>
      <c r="D21" s="20">
        <v>78.41</v>
      </c>
      <c r="E21" s="20">
        <v>94.633</v>
      </c>
      <c r="G21" s="14"/>
      <c r="H21" s="14"/>
      <c r="I21" s="14"/>
      <c r="J21" s="14"/>
    </row>
    <row r="22" spans="1:10" ht="15">
      <c r="A22" s="11" t="s">
        <v>27</v>
      </c>
      <c r="B22" s="10">
        <v>97.852</v>
      </c>
      <c r="C22" s="10">
        <v>137.659</v>
      </c>
      <c r="D22" s="10">
        <v>84.866</v>
      </c>
      <c r="E22" s="10">
        <v>320.377</v>
      </c>
      <c r="G22" s="14"/>
      <c r="H22" s="14"/>
      <c r="I22" s="14"/>
      <c r="J22" s="14"/>
    </row>
    <row r="23" spans="1:10" ht="15">
      <c r="A23" s="11" t="s">
        <v>28</v>
      </c>
      <c r="B23" s="10">
        <v>20.205</v>
      </c>
      <c r="C23" s="10">
        <v>26.833</v>
      </c>
      <c r="D23" s="10">
        <v>68.976</v>
      </c>
      <c r="E23" s="10">
        <v>116.014</v>
      </c>
      <c r="G23" s="14"/>
      <c r="H23" s="14"/>
      <c r="I23" s="14"/>
      <c r="J23" s="14"/>
    </row>
    <row r="24" spans="1:10" ht="15">
      <c r="A24" s="11" t="s">
        <v>29</v>
      </c>
      <c r="B24" s="10">
        <v>36.801</v>
      </c>
      <c r="C24" s="10">
        <v>29.498</v>
      </c>
      <c r="D24" s="10">
        <v>117.591</v>
      </c>
      <c r="E24" s="10">
        <v>183.891</v>
      </c>
      <c r="G24" s="14"/>
      <c r="H24" s="14"/>
      <c r="I24" s="14"/>
      <c r="J24" s="14"/>
    </row>
    <row r="25" spans="1:10" ht="15">
      <c r="A25" s="11" t="s">
        <v>30</v>
      </c>
      <c r="B25" s="10">
        <v>109.587</v>
      </c>
      <c r="C25" s="10">
        <v>1.819</v>
      </c>
      <c r="D25" s="10">
        <v>2.469</v>
      </c>
      <c r="E25" s="10">
        <v>113.875</v>
      </c>
      <c r="G25" s="14"/>
      <c r="H25" s="14"/>
      <c r="I25" s="14"/>
      <c r="J25" s="14"/>
    </row>
    <row r="26" spans="1:10" ht="15">
      <c r="A26" s="11" t="s">
        <v>31</v>
      </c>
      <c r="B26" s="10">
        <v>232.801</v>
      </c>
      <c r="C26" s="24" t="s">
        <v>43</v>
      </c>
      <c r="D26" s="10">
        <v>0.824</v>
      </c>
      <c r="E26" s="10">
        <v>233.625</v>
      </c>
      <c r="G26" s="14"/>
      <c r="H26" s="14"/>
      <c r="I26" s="14"/>
      <c r="J26" s="14"/>
    </row>
    <row r="27" spans="1:10" ht="15">
      <c r="A27" s="11" t="s">
        <v>32</v>
      </c>
      <c r="B27" s="10">
        <v>6.225</v>
      </c>
      <c r="C27" s="10">
        <v>5.522</v>
      </c>
      <c r="D27" s="10">
        <v>25.002</v>
      </c>
      <c r="E27" s="10">
        <v>36.748</v>
      </c>
      <c r="G27" s="14"/>
      <c r="H27" s="14"/>
      <c r="I27" s="14"/>
      <c r="J27" s="14"/>
    </row>
    <row r="28" spans="1:10" ht="15">
      <c r="A28" s="11" t="s">
        <v>33</v>
      </c>
      <c r="B28" s="10">
        <v>2.583</v>
      </c>
      <c r="C28" s="10">
        <v>11.124</v>
      </c>
      <c r="D28" s="10">
        <v>65.279</v>
      </c>
      <c r="E28" s="10">
        <v>78.985</v>
      </c>
      <c r="G28" s="14"/>
      <c r="H28" s="14"/>
      <c r="I28" s="14"/>
      <c r="J28" s="14"/>
    </row>
    <row r="29" spans="1:10" ht="15">
      <c r="A29" s="11" t="s">
        <v>34</v>
      </c>
      <c r="B29" s="10">
        <v>517.677</v>
      </c>
      <c r="C29" s="10">
        <v>226.325</v>
      </c>
      <c r="D29" s="10">
        <v>443.417</v>
      </c>
      <c r="E29" s="10">
        <v>1187.418</v>
      </c>
      <c r="G29" s="14"/>
      <c r="H29" s="14"/>
      <c r="I29" s="14"/>
      <c r="J29" s="14"/>
    </row>
    <row r="30" spans="1:10" ht="15">
      <c r="A30" s="4" t="s">
        <v>35</v>
      </c>
      <c r="B30" s="10">
        <v>143.574</v>
      </c>
      <c r="C30" s="10">
        <v>441.97</v>
      </c>
      <c r="D30" s="10">
        <v>4608.115</v>
      </c>
      <c r="E30" s="10">
        <v>5193.659</v>
      </c>
      <c r="G30" s="14"/>
      <c r="H30" s="14"/>
      <c r="I30" s="14"/>
      <c r="J30" s="14"/>
    </row>
    <row r="31" spans="1:10" ht="15">
      <c r="A31" s="22" t="s">
        <v>36</v>
      </c>
      <c r="B31" s="23">
        <v>661.251</v>
      </c>
      <c r="C31" s="23">
        <v>668.295</v>
      </c>
      <c r="D31" s="23">
        <v>5051.532</v>
      </c>
      <c r="E31" s="23">
        <v>6381.077</v>
      </c>
      <c r="G31" s="14"/>
      <c r="H31" s="14"/>
      <c r="I31" s="14"/>
      <c r="J31" s="14"/>
    </row>
    <row r="32" spans="1:10" ht="15">
      <c r="A32" s="8"/>
      <c r="B32" s="8"/>
      <c r="C32" s="8"/>
      <c r="D32" s="8"/>
      <c r="E32" s="8"/>
      <c r="G32" s="14"/>
      <c r="H32" s="14"/>
      <c r="I32" s="14"/>
      <c r="J32" s="14"/>
    </row>
    <row r="33" spans="1:10" ht="15">
      <c r="A33" s="21" t="s">
        <v>38</v>
      </c>
      <c r="B33" s="16" t="s">
        <v>41</v>
      </c>
      <c r="C33" s="16" t="s">
        <v>42</v>
      </c>
      <c r="D33" s="16" t="s">
        <v>44</v>
      </c>
      <c r="E33" s="16" t="s">
        <v>45</v>
      </c>
      <c r="G33" s="14"/>
      <c r="H33" s="14"/>
      <c r="I33" s="14"/>
      <c r="J33" s="14"/>
    </row>
    <row r="34" spans="1:10" ht="15">
      <c r="A34" s="21"/>
      <c r="B34" s="42" t="s">
        <v>13</v>
      </c>
      <c r="C34" s="42" t="s">
        <v>13</v>
      </c>
      <c r="D34" s="42" t="s">
        <v>13</v>
      </c>
      <c r="E34" s="42" t="s">
        <v>13</v>
      </c>
      <c r="G34" s="14"/>
      <c r="H34" s="14"/>
      <c r="I34" s="14"/>
      <c r="J34" s="14"/>
    </row>
    <row r="35" spans="1:10" ht="25.5">
      <c r="A35" s="7" t="s">
        <v>26</v>
      </c>
      <c r="B35" s="9">
        <v>2.666</v>
      </c>
      <c r="C35" s="9">
        <v>27.325</v>
      </c>
      <c r="D35" s="9">
        <v>157.586</v>
      </c>
      <c r="E35" s="9">
        <v>187.577</v>
      </c>
      <c r="G35" s="14"/>
      <c r="H35" s="14"/>
      <c r="I35" s="14"/>
      <c r="J35" s="14"/>
    </row>
    <row r="36" spans="1:10" ht="15">
      <c r="A36" s="11" t="s">
        <v>27</v>
      </c>
      <c r="B36" s="10">
        <v>164.775</v>
      </c>
      <c r="C36" s="10">
        <v>270.039</v>
      </c>
      <c r="D36" s="10">
        <v>164.785</v>
      </c>
      <c r="E36" s="10">
        <v>599.599</v>
      </c>
      <c r="G36" s="14"/>
      <c r="H36" s="14"/>
      <c r="I36" s="14"/>
      <c r="J36" s="14"/>
    </row>
    <row r="37" spans="1:10" ht="15">
      <c r="A37" s="11" t="s">
        <v>28</v>
      </c>
      <c r="B37" s="10">
        <v>38.18</v>
      </c>
      <c r="C37" s="10">
        <v>50.622</v>
      </c>
      <c r="D37" s="10">
        <v>124.139</v>
      </c>
      <c r="E37" s="10">
        <v>212.941</v>
      </c>
      <c r="G37" s="14"/>
      <c r="H37" s="14"/>
      <c r="I37" s="14"/>
      <c r="J37" s="14"/>
    </row>
    <row r="38" spans="1:10" ht="15">
      <c r="A38" s="11" t="s">
        <v>39</v>
      </c>
      <c r="B38" s="10">
        <v>115.39</v>
      </c>
      <c r="C38" s="10">
        <v>90.246</v>
      </c>
      <c r="D38" s="10">
        <v>199.721</v>
      </c>
      <c r="E38" s="10">
        <v>405.356</v>
      </c>
      <c r="G38" s="14"/>
      <c r="H38" s="14"/>
      <c r="I38" s="14"/>
      <c r="J38" s="14"/>
    </row>
    <row r="39" spans="1:10" ht="15">
      <c r="A39" s="11" t="s">
        <v>30</v>
      </c>
      <c r="B39" s="10">
        <v>223.389</v>
      </c>
      <c r="C39" s="10">
        <v>3.88</v>
      </c>
      <c r="D39" s="10">
        <v>5.078</v>
      </c>
      <c r="E39" s="10">
        <v>232.347</v>
      </c>
      <c r="G39" s="14"/>
      <c r="H39" s="14"/>
      <c r="I39" s="14"/>
      <c r="J39" s="14"/>
    </row>
    <row r="40" spans="1:10" ht="15">
      <c r="A40" s="11" t="s">
        <v>31</v>
      </c>
      <c r="B40" s="10">
        <v>458.857</v>
      </c>
      <c r="C40" s="10">
        <v>0.272</v>
      </c>
      <c r="D40" s="10">
        <v>1.019</v>
      </c>
      <c r="E40" s="10">
        <v>460.148</v>
      </c>
      <c r="G40" s="14"/>
      <c r="H40" s="14"/>
      <c r="I40" s="14"/>
      <c r="J40" s="14"/>
    </row>
    <row r="41" spans="1:10" ht="15">
      <c r="A41" s="11" t="s">
        <v>32</v>
      </c>
      <c r="B41" s="10">
        <v>15.416</v>
      </c>
      <c r="C41" s="10">
        <v>14.525</v>
      </c>
      <c r="D41" s="10">
        <v>42.777</v>
      </c>
      <c r="E41" s="10">
        <v>72.718</v>
      </c>
      <c r="G41" s="14"/>
      <c r="H41" s="14"/>
      <c r="I41" s="14"/>
      <c r="J41" s="14"/>
    </row>
    <row r="42" spans="1:10" ht="15">
      <c r="A42" s="11" t="s">
        <v>33</v>
      </c>
      <c r="B42" s="10">
        <v>7.12</v>
      </c>
      <c r="C42" s="10">
        <v>13.436</v>
      </c>
      <c r="D42" s="10">
        <v>100.703</v>
      </c>
      <c r="E42" s="10">
        <v>121.259</v>
      </c>
      <c r="G42" s="14"/>
      <c r="H42" s="14"/>
      <c r="I42" s="14"/>
      <c r="J42" s="14"/>
    </row>
    <row r="43" spans="1:10" ht="15">
      <c r="A43" s="11" t="s">
        <v>34</v>
      </c>
      <c r="B43" s="10">
        <v>1044.944</v>
      </c>
      <c r="C43" s="10">
        <v>470.345</v>
      </c>
      <c r="D43" s="10">
        <v>795.808</v>
      </c>
      <c r="E43" s="10">
        <v>2311.096</v>
      </c>
      <c r="G43" s="14"/>
      <c r="H43" s="14"/>
      <c r="I43" s="14"/>
      <c r="J43" s="14"/>
    </row>
    <row r="44" spans="1:10" ht="15">
      <c r="A44" s="4" t="s">
        <v>35</v>
      </c>
      <c r="B44" s="10">
        <v>305.77</v>
      </c>
      <c r="C44" s="10">
        <v>882.717</v>
      </c>
      <c r="D44" s="10">
        <v>9288.746</v>
      </c>
      <c r="E44" s="10">
        <v>10477.234</v>
      </c>
      <c r="G44" s="14"/>
      <c r="H44" s="14"/>
      <c r="I44" s="14"/>
      <c r="J44" s="14"/>
    </row>
    <row r="45" spans="1:10" ht="15">
      <c r="A45" s="22" t="s">
        <v>36</v>
      </c>
      <c r="B45" s="23">
        <v>1350.714</v>
      </c>
      <c r="C45" s="23">
        <v>1353.062</v>
      </c>
      <c r="D45" s="23">
        <v>10084.554</v>
      </c>
      <c r="E45" s="23">
        <v>12788.33</v>
      </c>
      <c r="G45" s="14"/>
      <c r="H45" s="14"/>
      <c r="I45" s="14"/>
      <c r="J45" s="14"/>
    </row>
    <row r="46" spans="1:5" ht="15">
      <c r="A46" s="8"/>
      <c r="B46" s="8"/>
      <c r="C46" s="8"/>
      <c r="D46" s="8"/>
      <c r="E46" s="8"/>
    </row>
    <row r="47" spans="1:5" ht="15">
      <c r="A47" s="13" t="s">
        <v>40</v>
      </c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3" t="s">
        <v>12</v>
      </c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  <row r="71" spans="1:5" ht="15">
      <c r="A71" s="4"/>
      <c r="B71" s="4"/>
      <c r="C71" s="4"/>
      <c r="D71" s="4"/>
      <c r="E71" s="4"/>
    </row>
    <row r="72" spans="1:5" ht="15">
      <c r="A72" s="4"/>
      <c r="B72" s="4"/>
      <c r="C72" s="4"/>
      <c r="D72" s="4"/>
      <c r="E72" s="4"/>
    </row>
    <row r="73" spans="1:5" ht="15">
      <c r="A73" s="4"/>
      <c r="B73" s="4"/>
      <c r="C73" s="4"/>
      <c r="D73" s="4"/>
      <c r="E73" s="4"/>
    </row>
    <row r="74" spans="1:5" ht="15">
      <c r="A74" s="4"/>
      <c r="B74" s="4"/>
      <c r="C74" s="4"/>
      <c r="D74" s="4"/>
      <c r="E74" s="4"/>
    </row>
    <row r="75" spans="1:5" ht="15">
      <c r="A75" s="4"/>
      <c r="B75" s="4"/>
      <c r="C75" s="4"/>
      <c r="D75" s="4"/>
      <c r="E75" s="4"/>
    </row>
    <row r="76" spans="1:5" ht="15">
      <c r="A76" s="4"/>
      <c r="B76" s="4"/>
      <c r="C76" s="4"/>
      <c r="D76" s="4"/>
      <c r="E76" s="4"/>
    </row>
    <row r="77" spans="1:5" ht="15">
      <c r="A77" s="4"/>
      <c r="B77" s="4"/>
      <c r="C77" s="4"/>
      <c r="D77" s="4"/>
      <c r="E77" s="4"/>
    </row>
    <row r="78" spans="1:5" ht="15">
      <c r="A78" s="4"/>
      <c r="B78" s="4"/>
      <c r="C78" s="4"/>
      <c r="D78" s="4"/>
      <c r="E78" s="4"/>
    </row>
    <row r="79" spans="1:5" ht="15">
      <c r="A79" s="4"/>
      <c r="B79" s="4"/>
      <c r="C79" s="4"/>
      <c r="D79" s="4"/>
      <c r="E79" s="4"/>
    </row>
    <row r="80" spans="1:5" ht="15">
      <c r="A80" s="4"/>
      <c r="B80" s="4"/>
      <c r="C80" s="4"/>
      <c r="D80" s="4"/>
      <c r="E80" s="4"/>
    </row>
    <row r="81" spans="1:5" ht="15">
      <c r="A81" s="4"/>
      <c r="B81" s="4"/>
      <c r="C81" s="4"/>
      <c r="D81" s="4"/>
      <c r="E81" s="4"/>
    </row>
    <row r="82" spans="1:5" ht="15">
      <c r="A82" s="4"/>
      <c r="B82" s="4"/>
      <c r="C82" s="4"/>
      <c r="D82" s="4"/>
      <c r="E82" s="4"/>
    </row>
    <row r="83" spans="1:5" ht="15">
      <c r="A83" s="4"/>
      <c r="B83" s="4"/>
      <c r="C83" s="4"/>
      <c r="D83" s="4"/>
      <c r="E83" s="4"/>
    </row>
    <row r="84" spans="1:5" ht="15">
      <c r="A84" s="4"/>
      <c r="B84" s="4"/>
      <c r="C84" s="4"/>
      <c r="D84" s="4"/>
      <c r="E84" s="4"/>
    </row>
    <row r="85" spans="1:5" ht="15">
      <c r="A85" s="4"/>
      <c r="B85" s="4"/>
      <c r="C85" s="4"/>
      <c r="D85" s="4"/>
      <c r="E85" s="4"/>
    </row>
    <row r="86" spans="1:5" ht="15">
      <c r="A86" s="4"/>
      <c r="B86" s="4"/>
      <c r="C86" s="4"/>
      <c r="D86" s="4"/>
      <c r="E86" s="4"/>
    </row>
    <row r="87" spans="1:5" ht="15">
      <c r="A87" s="4"/>
      <c r="B87" s="4"/>
      <c r="C87" s="4"/>
      <c r="D87" s="4"/>
      <c r="E87" s="4"/>
    </row>
    <row r="88" spans="1:5" ht="15">
      <c r="A88" s="4"/>
      <c r="B88" s="4"/>
      <c r="C88" s="4"/>
      <c r="D88" s="4"/>
      <c r="E88" s="4"/>
    </row>
    <row r="89" spans="1:5" ht="15">
      <c r="A89" s="4"/>
      <c r="B89" s="4"/>
      <c r="C89" s="4"/>
      <c r="D89" s="4"/>
      <c r="E89" s="4"/>
    </row>
    <row r="90" spans="1:5" ht="15">
      <c r="A90" s="4"/>
      <c r="B90" s="4"/>
      <c r="C90" s="4"/>
      <c r="D90" s="4"/>
      <c r="E90" s="4"/>
    </row>
    <row r="91" spans="1:5" ht="15">
      <c r="A91" s="4"/>
      <c r="B91" s="4"/>
      <c r="C91" s="4"/>
      <c r="D91" s="4"/>
      <c r="E91" s="4"/>
    </row>
    <row r="92" spans="1:5" ht="15">
      <c r="A92" s="4"/>
      <c r="B92" s="4"/>
      <c r="C92" s="4"/>
      <c r="D92" s="4"/>
      <c r="E92" s="4"/>
    </row>
    <row r="93" spans="1:5" ht="15">
      <c r="A93" s="4"/>
      <c r="B93" s="4"/>
      <c r="C93" s="4"/>
      <c r="D93" s="4"/>
      <c r="E93" s="4"/>
    </row>
    <row r="94" spans="1:5" ht="15">
      <c r="A94" s="4"/>
      <c r="B94" s="4"/>
      <c r="C94" s="4"/>
      <c r="D94" s="4"/>
      <c r="E94" s="4"/>
    </row>
    <row r="95" spans="1:5" ht="15">
      <c r="A95" s="4"/>
      <c r="B95" s="4"/>
      <c r="C95" s="4"/>
      <c r="D95" s="4"/>
      <c r="E95" s="4"/>
    </row>
    <row r="96" spans="1:5" ht="15">
      <c r="A96" s="4"/>
      <c r="B96" s="4"/>
      <c r="C96" s="4"/>
      <c r="D96" s="4"/>
      <c r="E96" s="4"/>
    </row>
    <row r="97" spans="1:5" ht="15">
      <c r="A97" s="4"/>
      <c r="B97" s="4"/>
      <c r="C97" s="4"/>
      <c r="D97" s="4"/>
      <c r="E97" s="4"/>
    </row>
    <row r="98" spans="1:5" ht="15">
      <c r="A98" s="4"/>
      <c r="B98" s="4"/>
      <c r="C98" s="4"/>
      <c r="D98" s="4"/>
      <c r="E98" s="4"/>
    </row>
    <row r="99" spans="1:5" ht="15">
      <c r="A99" s="4"/>
      <c r="B99" s="4"/>
      <c r="C99" s="4"/>
      <c r="D99" s="4"/>
      <c r="E99" s="4"/>
    </row>
  </sheetData>
  <printOptions/>
  <pageMargins left="0.5" right="0.5" top="0.5" bottom="0.5" header="0" footer="0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OutlineSymbols="0" zoomScale="87" zoomScaleNormal="87" workbookViewId="0" topLeftCell="A1">
      <selection activeCell="G15" sqref="G15"/>
    </sheetView>
  </sheetViews>
  <sheetFormatPr defaultColWidth="8.88671875" defaultRowHeight="15"/>
  <cols>
    <col min="1" max="1" width="18.6640625" style="1" customWidth="1"/>
    <col min="2" max="5" width="10.6640625" style="1" customWidth="1"/>
    <col min="6" max="16384" width="9.6640625" style="1" customWidth="1"/>
  </cols>
  <sheetData>
    <row r="1" ht="15.75">
      <c r="A1" s="2" t="s">
        <v>0</v>
      </c>
    </row>
    <row r="2" spans="1:5" ht="15">
      <c r="A2" s="3" t="s">
        <v>1</v>
      </c>
      <c r="B2" s="4"/>
      <c r="C2" s="4"/>
      <c r="D2" s="4"/>
      <c r="E2" s="4"/>
    </row>
    <row r="3" spans="1:5" ht="15">
      <c r="A3" s="3" t="s">
        <v>46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6" ht="15">
      <c r="A5" s="5"/>
      <c r="B5" s="25" t="s">
        <v>41</v>
      </c>
      <c r="C5" s="25" t="s">
        <v>42</v>
      </c>
      <c r="D5" s="25" t="s">
        <v>44</v>
      </c>
      <c r="E5" s="25" t="s">
        <v>45</v>
      </c>
      <c r="F5" s="4"/>
    </row>
    <row r="6" spans="1:6" ht="15">
      <c r="A6" s="26"/>
      <c r="B6" s="25" t="s">
        <v>13</v>
      </c>
      <c r="C6" s="25" t="s">
        <v>13</v>
      </c>
      <c r="D6" s="25" t="s">
        <v>13</v>
      </c>
      <c r="E6" s="25" t="s">
        <v>13</v>
      </c>
      <c r="F6" s="4"/>
    </row>
    <row r="7" spans="1:10" ht="15">
      <c r="A7" s="27" t="s">
        <v>47</v>
      </c>
      <c r="B7" s="28">
        <v>943.071</v>
      </c>
      <c r="C7" s="28">
        <v>308.377</v>
      </c>
      <c r="D7" s="28">
        <v>182.119</v>
      </c>
      <c r="E7" s="28">
        <v>1433.567</v>
      </c>
      <c r="F7" s="4"/>
      <c r="G7" s="29"/>
      <c r="H7" s="29"/>
      <c r="I7" s="29"/>
      <c r="J7" s="29"/>
    </row>
    <row r="8" spans="1:10" ht="15">
      <c r="A8" s="27" t="s">
        <v>48</v>
      </c>
      <c r="B8" s="30">
        <v>101.874</v>
      </c>
      <c r="C8" s="30">
        <v>161.966</v>
      </c>
      <c r="D8" s="30">
        <v>613.69</v>
      </c>
      <c r="E8" s="30">
        <v>877.529</v>
      </c>
      <c r="F8" s="4"/>
      <c r="G8" s="29"/>
      <c r="H8" s="29"/>
      <c r="I8" s="29"/>
      <c r="J8" s="29"/>
    </row>
    <row r="9" spans="1:10" ht="15">
      <c r="A9" s="27" t="s">
        <v>49</v>
      </c>
      <c r="B9" s="30">
        <v>1044.945</v>
      </c>
      <c r="C9" s="30">
        <v>470.343</v>
      </c>
      <c r="D9" s="30">
        <v>795.809</v>
      </c>
      <c r="E9" s="30">
        <v>2311.096</v>
      </c>
      <c r="F9" s="4"/>
      <c r="G9" s="29"/>
      <c r="H9" s="29"/>
      <c r="I9" s="29"/>
      <c r="J9" s="29"/>
    </row>
    <row r="10" spans="1:6" ht="15">
      <c r="A10" s="8"/>
      <c r="B10" s="8"/>
      <c r="C10" s="8"/>
      <c r="D10" s="8"/>
      <c r="E10" s="8"/>
      <c r="F10" s="4"/>
    </row>
    <row r="11" spans="1:6" ht="15">
      <c r="A11" s="13" t="s">
        <v>40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3" t="s">
        <v>12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">
      <c r="A15" s="4"/>
      <c r="B15" s="4"/>
      <c r="C15" s="4"/>
      <c r="D15" s="4"/>
      <c r="E15" s="4"/>
      <c r="F15" s="4"/>
    </row>
    <row r="16" ht="15">
      <c r="E16" s="31"/>
    </row>
  </sheetData>
  <printOptions/>
  <pageMargins left="0.5" right="0.5" top="0.5" bottom="0.5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showOutlineSymbols="0" zoomScale="87" zoomScaleNormal="87" workbookViewId="0" topLeftCell="A1">
      <selection activeCell="G6" sqref="G6"/>
    </sheetView>
  </sheetViews>
  <sheetFormatPr defaultColWidth="8.88671875" defaultRowHeight="15"/>
  <cols>
    <col min="1" max="1" width="2.6640625" style="4" customWidth="1"/>
    <col min="2" max="2" width="14.6640625" style="1" customWidth="1"/>
    <col min="3" max="3" width="17.6640625" style="1" customWidth="1"/>
    <col min="4" max="4" width="19.6640625" style="1" customWidth="1"/>
    <col min="5" max="5" width="11.6640625" style="1" customWidth="1"/>
    <col min="6" max="16384" width="9.6640625" style="1" customWidth="1"/>
  </cols>
  <sheetData>
    <row r="1" spans="1:2" ht="15.75">
      <c r="A1" s="3" t="s">
        <v>0</v>
      </c>
      <c r="B1" s="2"/>
    </row>
    <row r="2" spans="1:5" ht="15">
      <c r="A2" s="3" t="s">
        <v>1</v>
      </c>
      <c r="B2" s="3"/>
      <c r="C2" s="4"/>
      <c r="D2" s="4"/>
      <c r="E2" s="4"/>
    </row>
    <row r="3" spans="1:5" ht="15">
      <c r="A3" s="3" t="s">
        <v>50</v>
      </c>
      <c r="B3" s="3"/>
      <c r="C3" s="4"/>
      <c r="D3" s="4"/>
      <c r="E3" s="4"/>
    </row>
    <row r="4" spans="1:5" ht="15">
      <c r="A4" s="3"/>
      <c r="B4" s="3"/>
      <c r="C4" s="4"/>
      <c r="D4" s="4"/>
      <c r="E4" s="4"/>
    </row>
    <row r="5" spans="1:6" ht="25.5">
      <c r="A5" s="8"/>
      <c r="B5" s="8"/>
      <c r="C5" s="32" t="s">
        <v>56</v>
      </c>
      <c r="D5" s="32" t="s">
        <v>57</v>
      </c>
      <c r="E5" s="32" t="s">
        <v>8</v>
      </c>
      <c r="F5" s="4"/>
    </row>
    <row r="6" spans="2:6" ht="15">
      <c r="B6" s="3"/>
      <c r="C6" s="32" t="s">
        <v>13</v>
      </c>
      <c r="D6" s="32" t="s">
        <v>13</v>
      </c>
      <c r="E6" s="32" t="s">
        <v>13</v>
      </c>
      <c r="F6" s="4"/>
    </row>
    <row r="7" spans="1:6" ht="15">
      <c r="A7" s="33" t="s">
        <v>41</v>
      </c>
      <c r="B7" s="33"/>
      <c r="C7" s="32"/>
      <c r="D7" s="32"/>
      <c r="E7" s="32"/>
      <c r="F7" s="4"/>
    </row>
    <row r="8" spans="1:9" ht="15">
      <c r="A8" s="8" t="s">
        <v>51</v>
      </c>
      <c r="B8" s="8"/>
      <c r="C8" s="30">
        <v>461.866702</v>
      </c>
      <c r="D8" s="30">
        <v>203.772685</v>
      </c>
      <c r="E8" s="30">
        <v>665.6393869999999</v>
      </c>
      <c r="F8" s="4"/>
      <c r="G8" s="14"/>
      <c r="H8" s="14"/>
      <c r="I8" s="14"/>
    </row>
    <row r="9" spans="2:9" ht="15">
      <c r="B9" s="4" t="s">
        <v>54</v>
      </c>
      <c r="C9" s="30">
        <v>83.99612699999999</v>
      </c>
      <c r="D9" s="30">
        <v>135.170558</v>
      </c>
      <c r="E9" s="30">
        <v>219.166685</v>
      </c>
      <c r="F9" s="4"/>
      <c r="G9" s="14"/>
      <c r="H9" s="14"/>
      <c r="I9" s="14"/>
    </row>
    <row r="10" spans="2:9" ht="15">
      <c r="B10" s="4" t="s">
        <v>55</v>
      </c>
      <c r="C10" s="30">
        <v>377.87057500000003</v>
      </c>
      <c r="D10" s="30">
        <v>68.602127</v>
      </c>
      <c r="E10" s="30">
        <v>446.47270299999997</v>
      </c>
      <c r="F10" s="4"/>
      <c r="G10" s="14"/>
      <c r="H10" s="14"/>
      <c r="I10" s="14"/>
    </row>
    <row r="11" spans="1:9" ht="15">
      <c r="A11" s="4" t="s">
        <v>52</v>
      </c>
      <c r="B11" s="4"/>
      <c r="C11" s="30">
        <v>86.997923</v>
      </c>
      <c r="D11" s="30">
        <v>57.65076</v>
      </c>
      <c r="E11" s="30">
        <v>144.64868299999998</v>
      </c>
      <c r="F11" s="4"/>
      <c r="G11" s="14"/>
      <c r="H11" s="14"/>
      <c r="I11" s="14"/>
    </row>
    <row r="12" spans="1:9" ht="15">
      <c r="A12" s="4" t="s">
        <v>53</v>
      </c>
      <c r="B12" s="4"/>
      <c r="C12" s="30">
        <v>496.080163</v>
      </c>
      <c r="D12" s="30">
        <v>44.346951</v>
      </c>
      <c r="E12" s="30">
        <v>540.427114</v>
      </c>
      <c r="F12" s="4"/>
      <c r="G12" s="14"/>
      <c r="H12" s="14"/>
      <c r="I12" s="14"/>
    </row>
    <row r="13" spans="1:9" ht="15">
      <c r="A13" s="4" t="s">
        <v>36</v>
      </c>
      <c r="B13" s="4"/>
      <c r="C13" s="30">
        <v>1044.944788</v>
      </c>
      <c r="D13" s="30">
        <v>305.770396</v>
      </c>
      <c r="E13" s="30">
        <v>1350.715184</v>
      </c>
      <c r="F13" s="4"/>
      <c r="G13" s="14"/>
      <c r="H13" s="14"/>
      <c r="I13" s="14"/>
    </row>
    <row r="14" spans="1:9" ht="15">
      <c r="A14" s="8"/>
      <c r="B14" s="8"/>
      <c r="C14" s="28"/>
      <c r="D14" s="28"/>
      <c r="E14" s="28"/>
      <c r="F14" s="4"/>
      <c r="G14" s="14"/>
      <c r="H14" s="14"/>
      <c r="I14" s="14"/>
    </row>
    <row r="15" spans="1:9" ht="15">
      <c r="A15" s="3" t="s">
        <v>42</v>
      </c>
      <c r="B15" s="3"/>
      <c r="C15" s="30"/>
      <c r="D15" s="30"/>
      <c r="E15" s="30"/>
      <c r="F15" s="4"/>
      <c r="G15" s="14"/>
      <c r="H15" s="14"/>
      <c r="I15" s="14"/>
    </row>
    <row r="16" spans="1:9" ht="15">
      <c r="A16" s="8" t="s">
        <v>51</v>
      </c>
      <c r="B16" s="8"/>
      <c r="C16" s="30">
        <v>300.572827</v>
      </c>
      <c r="D16" s="30">
        <v>694.28053</v>
      </c>
      <c r="E16" s="30">
        <v>994.853357</v>
      </c>
      <c r="F16" s="4"/>
      <c r="G16" s="14"/>
      <c r="H16" s="14"/>
      <c r="I16" s="14"/>
    </row>
    <row r="17" spans="2:9" ht="15">
      <c r="B17" s="4" t="s">
        <v>54</v>
      </c>
      <c r="C17" s="30">
        <v>126.908037</v>
      </c>
      <c r="D17" s="30">
        <v>582.689109</v>
      </c>
      <c r="E17" s="30">
        <v>709.597146</v>
      </c>
      <c r="F17" s="4"/>
      <c r="G17" s="14"/>
      <c r="H17" s="14"/>
      <c r="I17" s="14"/>
    </row>
    <row r="18" spans="2:9" ht="15">
      <c r="B18" s="4" t="s">
        <v>55</v>
      </c>
      <c r="C18" s="30">
        <v>173.66479</v>
      </c>
      <c r="D18" s="30">
        <v>111.591421</v>
      </c>
      <c r="E18" s="30">
        <v>285.256211</v>
      </c>
      <c r="F18" s="4"/>
      <c r="G18" s="14"/>
      <c r="H18" s="14"/>
      <c r="I18" s="14"/>
    </row>
    <row r="19" spans="1:9" ht="15">
      <c r="A19" s="4" t="s">
        <v>52</v>
      </c>
      <c r="B19" s="4"/>
      <c r="C19" s="30">
        <v>31.768132</v>
      </c>
      <c r="D19" s="30">
        <v>93.634166</v>
      </c>
      <c r="E19" s="30">
        <v>125.402298</v>
      </c>
      <c r="F19" s="4"/>
      <c r="G19" s="14"/>
      <c r="H19" s="14"/>
      <c r="I19" s="14"/>
    </row>
    <row r="20" spans="1:9" ht="15">
      <c r="A20" s="4" t="s">
        <v>53</v>
      </c>
      <c r="B20" s="4"/>
      <c r="C20" s="30">
        <v>138.001935</v>
      </c>
      <c r="D20" s="30">
        <v>94.80279399999999</v>
      </c>
      <c r="E20" s="30">
        <v>232.80472899999998</v>
      </c>
      <c r="F20" s="4"/>
      <c r="G20" s="14"/>
      <c r="H20" s="14"/>
      <c r="I20" s="14"/>
    </row>
    <row r="21" spans="1:9" ht="15">
      <c r="A21" s="4" t="s">
        <v>36</v>
      </c>
      <c r="B21" s="4"/>
      <c r="C21" s="30">
        <v>470.34289399999994</v>
      </c>
      <c r="D21" s="30">
        <v>882.71749</v>
      </c>
      <c r="E21" s="30">
        <v>1353.060384</v>
      </c>
      <c r="F21" s="4"/>
      <c r="G21" s="14"/>
      <c r="H21" s="14"/>
      <c r="I21" s="14"/>
    </row>
    <row r="22" spans="1:9" ht="15">
      <c r="A22" s="8"/>
      <c r="B22" s="8"/>
      <c r="C22" s="28"/>
      <c r="D22" s="28"/>
      <c r="E22" s="28"/>
      <c r="F22" s="4"/>
      <c r="G22" s="14"/>
      <c r="H22" s="14"/>
      <c r="I22" s="14"/>
    </row>
    <row r="23" spans="1:9" ht="15">
      <c r="A23" s="3" t="s">
        <v>44</v>
      </c>
      <c r="B23" s="3"/>
      <c r="C23" s="30"/>
      <c r="D23" s="30"/>
      <c r="E23" s="30"/>
      <c r="F23" s="4"/>
      <c r="G23" s="14"/>
      <c r="H23" s="14"/>
      <c r="I23" s="14"/>
    </row>
    <row r="24" spans="1:9" ht="15">
      <c r="A24" s="8" t="s">
        <v>51</v>
      </c>
      <c r="B24" s="8"/>
      <c r="C24" s="30">
        <v>567.82847</v>
      </c>
      <c r="D24" s="30">
        <v>6698.680318</v>
      </c>
      <c r="E24" s="30">
        <v>7266.508788</v>
      </c>
      <c r="F24" s="4"/>
      <c r="G24" s="14"/>
      <c r="H24" s="14"/>
      <c r="I24" s="14"/>
    </row>
    <row r="25" spans="2:9" ht="15">
      <c r="B25" s="4" t="s">
        <v>54</v>
      </c>
      <c r="C25" s="30">
        <v>406.5101</v>
      </c>
      <c r="D25" s="30">
        <v>5166.451289</v>
      </c>
      <c r="E25" s="30">
        <v>5572.961389</v>
      </c>
      <c r="F25" s="4"/>
      <c r="G25" s="14"/>
      <c r="H25" s="14"/>
      <c r="I25" s="14"/>
    </row>
    <row r="26" spans="2:9" ht="15">
      <c r="B26" s="4" t="s">
        <v>55</v>
      </c>
      <c r="C26" s="30">
        <v>161.31836900000002</v>
      </c>
      <c r="D26" s="30">
        <v>1532.229029</v>
      </c>
      <c r="E26" s="30">
        <v>1693.547399</v>
      </c>
      <c r="F26" s="4"/>
      <c r="G26" s="14"/>
      <c r="H26" s="14"/>
      <c r="I26" s="14"/>
    </row>
    <row r="27" spans="1:9" ht="15">
      <c r="A27" s="4" t="s">
        <v>52</v>
      </c>
      <c r="B27" s="4"/>
      <c r="C27" s="30">
        <v>42.609904</v>
      </c>
      <c r="D27" s="30">
        <v>353.517983</v>
      </c>
      <c r="E27" s="30">
        <v>396.127887</v>
      </c>
      <c r="F27" s="4"/>
      <c r="G27" s="14"/>
      <c r="H27" s="14"/>
      <c r="I27" s="14"/>
    </row>
    <row r="28" spans="1:9" ht="15">
      <c r="A28" s="4" t="s">
        <v>53</v>
      </c>
      <c r="B28" s="4"/>
      <c r="C28" s="30">
        <v>185.370327</v>
      </c>
      <c r="D28" s="30">
        <v>2236.547397</v>
      </c>
      <c r="E28" s="30">
        <v>2421.917724</v>
      </c>
      <c r="F28" s="4"/>
      <c r="G28" s="14"/>
      <c r="H28" s="14"/>
      <c r="I28" s="14"/>
    </row>
    <row r="29" spans="1:9" ht="15">
      <c r="A29" s="4" t="s">
        <v>36</v>
      </c>
      <c r="B29" s="4"/>
      <c r="C29" s="30">
        <v>795.808701</v>
      </c>
      <c r="D29" s="30">
        <v>9288.745698</v>
      </c>
      <c r="E29" s="30">
        <v>10084.554399</v>
      </c>
      <c r="F29" s="4"/>
      <c r="G29" s="14"/>
      <c r="H29" s="14"/>
      <c r="I29" s="14"/>
    </row>
    <row r="30" spans="1:9" ht="15">
      <c r="A30" s="8"/>
      <c r="B30" s="8"/>
      <c r="C30" s="28"/>
      <c r="D30" s="28"/>
      <c r="E30" s="28"/>
      <c r="F30" s="4"/>
      <c r="G30" s="14"/>
      <c r="H30" s="14"/>
      <c r="I30" s="14"/>
    </row>
    <row r="31" spans="1:9" ht="15">
      <c r="A31" s="3" t="s">
        <v>45</v>
      </c>
      <c r="B31" s="3"/>
      <c r="C31" s="30"/>
      <c r="D31" s="30"/>
      <c r="E31" s="30"/>
      <c r="F31" s="4"/>
      <c r="G31" s="14"/>
      <c r="H31" s="14"/>
      <c r="I31" s="14"/>
    </row>
    <row r="32" spans="1:9" ht="15">
      <c r="A32" s="8" t="s">
        <v>51</v>
      </c>
      <c r="B32" s="8"/>
      <c r="C32" s="30">
        <v>1330.2679990000001</v>
      </c>
      <c r="D32" s="30">
        <v>7596.733533</v>
      </c>
      <c r="E32" s="30">
        <v>8927.001533</v>
      </c>
      <c r="F32" s="4"/>
      <c r="G32" s="14"/>
      <c r="H32" s="14"/>
      <c r="I32" s="14"/>
    </row>
    <row r="33" spans="2:9" ht="15">
      <c r="B33" s="4" t="s">
        <v>54</v>
      </c>
      <c r="C33" s="30">
        <v>617.414264</v>
      </c>
      <c r="D33" s="30">
        <v>5884.310956</v>
      </c>
      <c r="E33" s="30">
        <v>6501.725219999999</v>
      </c>
      <c r="F33" s="4"/>
      <c r="G33" s="14"/>
      <c r="H33" s="14"/>
      <c r="I33" s="14"/>
    </row>
    <row r="34" spans="2:9" ht="15">
      <c r="B34" s="4" t="s">
        <v>55</v>
      </c>
      <c r="C34" s="30">
        <v>712.853735</v>
      </c>
      <c r="D34" s="30">
        <v>1712.422578</v>
      </c>
      <c r="E34" s="30">
        <v>2425.2763130000003</v>
      </c>
      <c r="F34" s="4"/>
      <c r="G34" s="14"/>
      <c r="H34" s="14"/>
      <c r="I34" s="14"/>
    </row>
    <row r="35" spans="1:9" ht="15">
      <c r="A35" s="4" t="s">
        <v>52</v>
      </c>
      <c r="B35" s="4"/>
      <c r="C35" s="30">
        <v>161.375959</v>
      </c>
      <c r="D35" s="30">
        <v>504.802909</v>
      </c>
      <c r="E35" s="30">
        <v>666.178868</v>
      </c>
      <c r="F35" s="4"/>
      <c r="G35" s="14"/>
      <c r="H35" s="14"/>
      <c r="I35" s="14"/>
    </row>
    <row r="36" spans="1:9" ht="15">
      <c r="A36" s="4" t="s">
        <v>53</v>
      </c>
      <c r="B36" s="4"/>
      <c r="C36" s="30">
        <v>819.452424</v>
      </c>
      <c r="D36" s="30">
        <v>2375.6971430000003</v>
      </c>
      <c r="E36" s="30">
        <v>3195.149567</v>
      </c>
      <c r="F36" s="4"/>
      <c r="G36" s="14"/>
      <c r="H36" s="14"/>
      <c r="I36" s="14"/>
    </row>
    <row r="37" spans="1:9" ht="15">
      <c r="A37" s="4" t="s">
        <v>36</v>
      </c>
      <c r="B37" s="4"/>
      <c r="C37" s="30">
        <v>2311.096383</v>
      </c>
      <c r="D37" s="30">
        <v>10477.233585000002</v>
      </c>
      <c r="E37" s="30">
        <v>12788.329967</v>
      </c>
      <c r="F37" s="4"/>
      <c r="G37" s="14"/>
      <c r="H37" s="14"/>
      <c r="I37" s="14"/>
    </row>
    <row r="38" spans="1:6" ht="15">
      <c r="A38" s="8"/>
      <c r="B38" s="8"/>
      <c r="C38" s="8"/>
      <c r="D38" s="8"/>
      <c r="E38" s="8"/>
      <c r="F38" s="4"/>
    </row>
    <row r="39" spans="1:6" ht="15">
      <c r="A39" s="13" t="s">
        <v>40</v>
      </c>
      <c r="B39" s="13"/>
      <c r="C39" s="4"/>
      <c r="D39" s="4"/>
      <c r="E39" s="4"/>
      <c r="F39" s="4"/>
    </row>
    <row r="40" spans="2:6" ht="15">
      <c r="B40" s="4"/>
      <c r="C40" s="4"/>
      <c r="D40" s="4"/>
      <c r="E40" s="4"/>
      <c r="F40" s="4"/>
    </row>
    <row r="41" spans="1:6" ht="15">
      <c r="A41" s="3" t="s">
        <v>12</v>
      </c>
      <c r="B41" s="3"/>
      <c r="C41" s="4"/>
      <c r="D41" s="4"/>
      <c r="E41" s="4"/>
      <c r="F41" s="4"/>
    </row>
    <row r="42" spans="2:6" ht="15">
      <c r="B42" s="4"/>
      <c r="C42" s="4"/>
      <c r="D42" s="4"/>
      <c r="E42" s="4"/>
      <c r="F42" s="4"/>
    </row>
    <row r="43" spans="2:6" ht="15">
      <c r="B43" s="4"/>
      <c r="C43" s="4"/>
      <c r="D43" s="4"/>
      <c r="E43" s="4"/>
      <c r="F43" s="4"/>
    </row>
    <row r="44" spans="2:6" ht="15">
      <c r="B44" s="4"/>
      <c r="C44" s="4"/>
      <c r="D44" s="4"/>
      <c r="E44" s="4"/>
      <c r="F44" s="4"/>
    </row>
    <row r="45" spans="2:6" ht="15">
      <c r="B45" s="4"/>
      <c r="C45" s="4"/>
      <c r="D45" s="4"/>
      <c r="E45" s="4"/>
      <c r="F45" s="4"/>
    </row>
    <row r="46" spans="2:6" ht="15">
      <c r="B46" s="4"/>
      <c r="C46" s="4"/>
      <c r="D46" s="4"/>
      <c r="E46" s="4"/>
      <c r="F46" s="4"/>
    </row>
    <row r="47" spans="2:6" ht="15">
      <c r="B47" s="4"/>
      <c r="C47" s="4"/>
      <c r="D47" s="4"/>
      <c r="E47" s="4"/>
      <c r="F47" s="4"/>
    </row>
    <row r="48" spans="2:6" ht="15">
      <c r="B48" s="4"/>
      <c r="C48" s="4"/>
      <c r="D48" s="4"/>
      <c r="E48" s="4"/>
      <c r="F48" s="4"/>
    </row>
    <row r="49" spans="2:6" ht="15">
      <c r="B49" s="4"/>
      <c r="C49" s="4"/>
      <c r="D49" s="4"/>
      <c r="E49" s="4"/>
      <c r="F49" s="4"/>
    </row>
    <row r="50" spans="2:6" ht="15">
      <c r="B50" s="4"/>
      <c r="C50" s="4"/>
      <c r="D50" s="4"/>
      <c r="E50" s="4"/>
      <c r="F50" s="4"/>
    </row>
    <row r="51" spans="2:6" ht="15">
      <c r="B51" s="4"/>
      <c r="C51" s="4"/>
      <c r="D51" s="4"/>
      <c r="E51" s="4"/>
      <c r="F51" s="4"/>
    </row>
    <row r="52" spans="2:6" ht="15">
      <c r="B52" s="4"/>
      <c r="C52" s="4"/>
      <c r="D52" s="4"/>
      <c r="E52" s="4"/>
      <c r="F52" s="4"/>
    </row>
    <row r="53" spans="2:6" ht="15">
      <c r="B53" s="4"/>
      <c r="C53" s="4"/>
      <c r="D53" s="4"/>
      <c r="E53" s="4"/>
      <c r="F53" s="4"/>
    </row>
    <row r="54" spans="2:6" ht="15">
      <c r="B54" s="4"/>
      <c r="C54" s="4"/>
      <c r="D54" s="4"/>
      <c r="E54" s="4"/>
      <c r="F54" s="4"/>
    </row>
    <row r="55" spans="2:6" ht="15">
      <c r="B55" s="4"/>
      <c r="C55" s="4"/>
      <c r="D55" s="4"/>
      <c r="E55" s="4"/>
      <c r="F55" s="4"/>
    </row>
    <row r="56" spans="2:6" ht="15">
      <c r="B56" s="4"/>
      <c r="C56" s="4"/>
      <c r="D56" s="4"/>
      <c r="E56" s="4"/>
      <c r="F56" s="4"/>
    </row>
    <row r="57" spans="2:6" ht="15">
      <c r="B57" s="4"/>
      <c r="C57" s="4"/>
      <c r="D57" s="4"/>
      <c r="E57" s="4"/>
      <c r="F57" s="4"/>
    </row>
    <row r="58" spans="2:6" ht="15">
      <c r="B58" s="4"/>
      <c r="C58" s="4"/>
      <c r="D58" s="4"/>
      <c r="E58" s="4"/>
      <c r="F58" s="4"/>
    </row>
    <row r="59" spans="2:6" ht="15">
      <c r="B59" s="4"/>
      <c r="C59" s="4"/>
      <c r="D59" s="4"/>
      <c r="E59" s="4"/>
      <c r="F59" s="4"/>
    </row>
    <row r="60" spans="2:6" ht="15">
      <c r="B60" s="4"/>
      <c r="C60" s="4"/>
      <c r="D60" s="4"/>
      <c r="E60" s="4"/>
      <c r="F60" s="4"/>
    </row>
    <row r="61" spans="2:6" ht="15">
      <c r="B61" s="4"/>
      <c r="C61" s="4"/>
      <c r="D61" s="4"/>
      <c r="E61" s="4"/>
      <c r="F61" s="4"/>
    </row>
    <row r="62" spans="2:6" ht="15">
      <c r="B62" s="4"/>
      <c r="C62" s="4"/>
      <c r="D62" s="4"/>
      <c r="E62" s="4"/>
      <c r="F62" s="4"/>
    </row>
    <row r="63" spans="2:6" ht="15">
      <c r="B63" s="4"/>
      <c r="C63" s="4"/>
      <c r="D63" s="4"/>
      <c r="E63" s="4"/>
      <c r="F63" s="4"/>
    </row>
    <row r="64" spans="2:6" ht="15">
      <c r="B64" s="4"/>
      <c r="C64" s="4"/>
      <c r="D64" s="4"/>
      <c r="E64" s="4"/>
      <c r="F64" s="4"/>
    </row>
    <row r="65" spans="2:6" ht="15">
      <c r="B65" s="4"/>
      <c r="C65" s="4"/>
      <c r="D65" s="4"/>
      <c r="E65" s="4"/>
      <c r="F65" s="4"/>
    </row>
    <row r="66" spans="2:6" ht="15">
      <c r="B66" s="4"/>
      <c r="C66" s="4"/>
      <c r="D66" s="4"/>
      <c r="E66" s="4"/>
      <c r="F66" s="4"/>
    </row>
    <row r="67" spans="2:6" ht="15">
      <c r="B67" s="4"/>
      <c r="C67" s="4"/>
      <c r="D67" s="4"/>
      <c r="E67" s="4"/>
      <c r="F67" s="4"/>
    </row>
    <row r="68" spans="2:6" ht="15">
      <c r="B68" s="4"/>
      <c r="C68" s="4"/>
      <c r="D68" s="4"/>
      <c r="E68" s="4"/>
      <c r="F68" s="4"/>
    </row>
    <row r="69" spans="2:6" ht="15">
      <c r="B69" s="4"/>
      <c r="C69" s="4"/>
      <c r="D69" s="4"/>
      <c r="E69" s="4"/>
      <c r="F69" s="4"/>
    </row>
    <row r="70" spans="2:6" ht="15">
      <c r="B70" s="4"/>
      <c r="C70" s="4"/>
      <c r="D70" s="4"/>
      <c r="E70" s="4"/>
      <c r="F70" s="4"/>
    </row>
    <row r="71" spans="2:6" ht="15">
      <c r="B71" s="4"/>
      <c r="C71" s="4"/>
      <c r="D71" s="4"/>
      <c r="E71" s="4"/>
      <c r="F71" s="4"/>
    </row>
    <row r="72" spans="2:6" ht="15">
      <c r="B72" s="4"/>
      <c r="C72" s="4"/>
      <c r="D72" s="4"/>
      <c r="E72" s="4"/>
      <c r="F72" s="4"/>
    </row>
    <row r="73" spans="2:6" ht="15">
      <c r="B73" s="4"/>
      <c r="C73" s="4"/>
      <c r="D73" s="4"/>
      <c r="E73" s="4"/>
      <c r="F73" s="4"/>
    </row>
    <row r="74" spans="2:6" ht="15">
      <c r="B74" s="4"/>
      <c r="C74" s="4"/>
      <c r="D74" s="4"/>
      <c r="E74" s="4"/>
      <c r="F74" s="4"/>
    </row>
    <row r="75" spans="2:6" ht="15">
      <c r="B75" s="4"/>
      <c r="C75" s="4"/>
      <c r="D75" s="4"/>
      <c r="E75" s="4"/>
      <c r="F75" s="4"/>
    </row>
    <row r="76" spans="2:6" ht="15">
      <c r="B76" s="4"/>
      <c r="C76" s="4"/>
      <c r="D76" s="4"/>
      <c r="E76" s="4"/>
      <c r="F76" s="4"/>
    </row>
    <row r="77" spans="2:6" ht="15">
      <c r="B77" s="4"/>
      <c r="C77" s="4"/>
      <c r="D77" s="4"/>
      <c r="E77" s="4"/>
      <c r="F77" s="4"/>
    </row>
    <row r="78" spans="2:6" ht="15">
      <c r="B78" s="4"/>
      <c r="C78" s="4"/>
      <c r="D78" s="4"/>
      <c r="E78" s="4"/>
      <c r="F78" s="4"/>
    </row>
    <row r="79" spans="2:6" ht="15">
      <c r="B79" s="4"/>
      <c r="C79" s="4"/>
      <c r="D79" s="4"/>
      <c r="E79" s="4"/>
      <c r="F79" s="4"/>
    </row>
    <row r="80" spans="2:6" ht="15">
      <c r="B80" s="4"/>
      <c r="C80" s="4"/>
      <c r="D80" s="4"/>
      <c r="E80" s="4"/>
      <c r="F80" s="4"/>
    </row>
    <row r="81" spans="2:6" ht="15">
      <c r="B81" s="4"/>
      <c r="C81" s="4"/>
      <c r="D81" s="4"/>
      <c r="E81" s="4"/>
      <c r="F81" s="4"/>
    </row>
    <row r="82" spans="2:6" ht="15">
      <c r="B82" s="4"/>
      <c r="C82" s="4"/>
      <c r="D82" s="4"/>
      <c r="E82" s="4"/>
      <c r="F82" s="4"/>
    </row>
    <row r="83" spans="2:6" ht="15">
      <c r="B83" s="4"/>
      <c r="C83" s="4"/>
      <c r="D83" s="4"/>
      <c r="E83" s="4"/>
      <c r="F83" s="4"/>
    </row>
    <row r="84" spans="2:6" ht="15">
      <c r="B84" s="4"/>
      <c r="C84" s="4"/>
      <c r="D84" s="4"/>
      <c r="E84" s="4"/>
      <c r="F84" s="4"/>
    </row>
    <row r="85" spans="2:6" ht="15">
      <c r="B85" s="4"/>
      <c r="C85" s="4"/>
      <c r="D85" s="4"/>
      <c r="E85" s="4"/>
      <c r="F85" s="4"/>
    </row>
    <row r="86" spans="2:6" ht="15">
      <c r="B86" s="4"/>
      <c r="C86" s="4"/>
      <c r="D86" s="4"/>
      <c r="E86" s="4"/>
      <c r="F86" s="4"/>
    </row>
    <row r="87" spans="2:6" ht="15">
      <c r="B87" s="4"/>
      <c r="C87" s="4"/>
      <c r="D87" s="4"/>
      <c r="E87" s="4"/>
      <c r="F87" s="4"/>
    </row>
    <row r="88" spans="2:6" ht="15">
      <c r="B88" s="4"/>
      <c r="C88" s="4"/>
      <c r="D88" s="4"/>
      <c r="E88" s="4"/>
      <c r="F88" s="4"/>
    </row>
    <row r="89" spans="2:6" ht="15">
      <c r="B89" s="4"/>
      <c r="C89" s="4"/>
      <c r="D89" s="4"/>
      <c r="E89" s="4"/>
      <c r="F89" s="4"/>
    </row>
    <row r="90" spans="2:6" ht="15">
      <c r="B90" s="4"/>
      <c r="C90" s="4"/>
      <c r="D90" s="4"/>
      <c r="E90" s="4"/>
      <c r="F90" s="4"/>
    </row>
    <row r="91" spans="2:6" ht="15">
      <c r="B91" s="4"/>
      <c r="C91" s="4"/>
      <c r="D91" s="4"/>
      <c r="E91" s="4"/>
      <c r="F91" s="4"/>
    </row>
  </sheetData>
  <printOptions/>
  <pageMargins left="0.5" right="0.5" top="0.5" bottom="0.5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OutlineSymbols="0" zoomScale="87" zoomScaleNormal="87" workbookViewId="0" topLeftCell="A1">
      <selection activeCell="I13" sqref="I13"/>
    </sheetView>
  </sheetViews>
  <sheetFormatPr defaultColWidth="8.88671875" defaultRowHeight="15"/>
  <cols>
    <col min="1" max="1" width="35.6640625" style="1" customWidth="1"/>
    <col min="2" max="16384" width="9.6640625" style="1" customWidth="1"/>
  </cols>
  <sheetData>
    <row r="1" spans="1:7" ht="15.75">
      <c r="A1" s="34" t="s">
        <v>0</v>
      </c>
      <c r="B1" s="4"/>
      <c r="C1" s="4"/>
      <c r="D1" s="4"/>
      <c r="E1" s="4"/>
      <c r="F1" s="4"/>
      <c r="G1" s="4"/>
    </row>
    <row r="2" spans="1:7" ht="15">
      <c r="A2" s="3" t="s">
        <v>1</v>
      </c>
      <c r="B2" s="4"/>
      <c r="C2" s="4"/>
      <c r="D2" s="4"/>
      <c r="E2" s="4"/>
      <c r="F2" s="4"/>
      <c r="G2" s="4"/>
    </row>
    <row r="3" spans="1:7" ht="15">
      <c r="A3" s="3" t="s">
        <v>58</v>
      </c>
      <c r="B3" s="4"/>
      <c r="C3" s="4"/>
      <c r="D3" s="4"/>
      <c r="E3" s="4"/>
      <c r="F3" s="4"/>
      <c r="G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8"/>
      <c r="B5" s="6" t="s">
        <v>73</v>
      </c>
      <c r="C5" s="6" t="s">
        <v>74</v>
      </c>
      <c r="D5" s="6" t="s">
        <v>76</v>
      </c>
      <c r="E5" s="6" t="s">
        <v>78</v>
      </c>
      <c r="F5" s="6" t="s">
        <v>82</v>
      </c>
      <c r="G5" s="6" t="s">
        <v>36</v>
      </c>
      <c r="H5" s="4"/>
    </row>
    <row r="6" spans="1:8" ht="15">
      <c r="A6" s="4"/>
      <c r="B6" s="6" t="s">
        <v>13</v>
      </c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4"/>
    </row>
    <row r="7" spans="1:8" ht="15">
      <c r="A7" s="8" t="s">
        <v>59</v>
      </c>
      <c r="B7" s="20">
        <v>14.9</v>
      </c>
      <c r="C7" s="20">
        <v>21.9</v>
      </c>
      <c r="D7" s="20">
        <v>13.5</v>
      </c>
      <c r="E7" s="20" t="s">
        <v>75</v>
      </c>
      <c r="F7" s="20" t="s">
        <v>83</v>
      </c>
      <c r="G7" s="20">
        <v>58.6</v>
      </c>
      <c r="H7" s="4"/>
    </row>
    <row r="8" spans="1:8" ht="15">
      <c r="A8" s="4" t="s">
        <v>60</v>
      </c>
      <c r="B8" s="24">
        <v>25.3</v>
      </c>
      <c r="C8" s="24">
        <v>37.3</v>
      </c>
      <c r="D8" s="24">
        <v>27.4</v>
      </c>
      <c r="E8" s="24">
        <v>21.2</v>
      </c>
      <c r="F8" s="24">
        <v>14.3</v>
      </c>
      <c r="G8" s="24">
        <v>125.6</v>
      </c>
      <c r="H8" s="4"/>
    </row>
    <row r="9" spans="1:8" ht="15">
      <c r="A9" s="4" t="s">
        <v>61</v>
      </c>
      <c r="B9" s="24">
        <v>51.2</v>
      </c>
      <c r="C9" s="24">
        <v>55.8</v>
      </c>
      <c r="D9" s="24">
        <v>26.2</v>
      </c>
      <c r="E9" s="24">
        <v>14.8</v>
      </c>
      <c r="F9" s="24">
        <v>5.6</v>
      </c>
      <c r="G9" s="24">
        <v>153.6</v>
      </c>
      <c r="H9" s="4"/>
    </row>
    <row r="10" spans="1:8" ht="15">
      <c r="A10" s="4" t="s">
        <v>62</v>
      </c>
      <c r="B10" s="24">
        <v>22.1</v>
      </c>
      <c r="C10" s="24">
        <v>27.3</v>
      </c>
      <c r="D10" s="24">
        <v>9.5</v>
      </c>
      <c r="E10" s="24" t="s">
        <v>79</v>
      </c>
      <c r="F10" s="24" t="s">
        <v>84</v>
      </c>
      <c r="G10" s="24">
        <v>62.6</v>
      </c>
      <c r="H10" s="4"/>
    </row>
    <row r="11" spans="1:8" ht="15">
      <c r="A11" s="4" t="s">
        <v>63</v>
      </c>
      <c r="B11" s="24">
        <v>10.1</v>
      </c>
      <c r="C11" s="24">
        <v>10.6</v>
      </c>
      <c r="D11" s="24">
        <v>10.7</v>
      </c>
      <c r="E11" s="24">
        <v>6.8</v>
      </c>
      <c r="F11" s="24" t="s">
        <v>85</v>
      </c>
      <c r="G11" s="24">
        <v>41.4</v>
      </c>
      <c r="H11" s="4"/>
    </row>
    <row r="12" spans="1:8" ht="15">
      <c r="A12" s="4" t="s">
        <v>64</v>
      </c>
      <c r="B12" s="24">
        <v>22.2</v>
      </c>
      <c r="C12" s="24">
        <v>40.1</v>
      </c>
      <c r="D12" s="24">
        <v>26.5</v>
      </c>
      <c r="E12" s="24">
        <v>26.4</v>
      </c>
      <c r="F12" s="24">
        <v>14</v>
      </c>
      <c r="G12" s="24">
        <v>129.2</v>
      </c>
      <c r="H12" s="4"/>
    </row>
    <row r="13" spans="1:8" ht="15">
      <c r="A13" s="4" t="s">
        <v>65</v>
      </c>
      <c r="B13" s="24">
        <v>16.9</v>
      </c>
      <c r="C13" s="24">
        <v>29.7</v>
      </c>
      <c r="D13" s="24">
        <v>21.7</v>
      </c>
      <c r="E13" s="24">
        <v>16</v>
      </c>
      <c r="F13" s="24">
        <v>10.7</v>
      </c>
      <c r="G13" s="24">
        <v>95</v>
      </c>
      <c r="H13" s="4"/>
    </row>
    <row r="14" spans="1:8" ht="15">
      <c r="A14" s="4" t="s">
        <v>66</v>
      </c>
      <c r="B14" s="24">
        <v>60.7</v>
      </c>
      <c r="C14" s="24">
        <v>101.1</v>
      </c>
      <c r="D14" s="24">
        <v>109.3</v>
      </c>
      <c r="E14" s="24">
        <v>57.1</v>
      </c>
      <c r="F14" s="24">
        <v>32.1</v>
      </c>
      <c r="G14" s="24">
        <v>360.4</v>
      </c>
      <c r="H14" s="4"/>
    </row>
    <row r="15" spans="1:8" ht="15">
      <c r="A15" s="4" t="s">
        <v>67</v>
      </c>
      <c r="B15" s="24">
        <v>43.7</v>
      </c>
      <c r="C15" s="24">
        <v>73.7</v>
      </c>
      <c r="D15" s="24">
        <v>65</v>
      </c>
      <c r="E15" s="24">
        <v>41.2</v>
      </c>
      <c r="F15" s="24">
        <v>30.9</v>
      </c>
      <c r="G15" s="24">
        <v>254.6</v>
      </c>
      <c r="H15" s="4"/>
    </row>
    <row r="16" spans="1:8" ht="15">
      <c r="A16" s="4" t="s">
        <v>68</v>
      </c>
      <c r="B16" s="24">
        <v>27.2</v>
      </c>
      <c r="C16" s="24">
        <v>26.2</v>
      </c>
      <c r="D16" s="24">
        <v>16.3</v>
      </c>
      <c r="E16" s="24">
        <v>8.9</v>
      </c>
      <c r="F16" s="24">
        <v>10.2</v>
      </c>
      <c r="G16" s="24">
        <v>88.7</v>
      </c>
      <c r="H16" s="4"/>
    </row>
    <row r="17" spans="1:8" ht="15">
      <c r="A17" s="4" t="s">
        <v>69</v>
      </c>
      <c r="B17" s="24">
        <v>26.4</v>
      </c>
      <c r="C17" s="24">
        <v>11.3</v>
      </c>
      <c r="D17" s="24">
        <v>6.5</v>
      </c>
      <c r="E17" s="24" t="s">
        <v>80</v>
      </c>
      <c r="F17" s="24" t="s">
        <v>86</v>
      </c>
      <c r="G17" s="24">
        <v>50.1</v>
      </c>
      <c r="H17" s="4"/>
    </row>
    <row r="18" spans="1:8" ht="15">
      <c r="A18" s="4" t="s">
        <v>70</v>
      </c>
      <c r="B18" s="24">
        <v>702.6</v>
      </c>
      <c r="C18" s="24" t="s">
        <v>75</v>
      </c>
      <c r="D18" s="24" t="s">
        <v>77</v>
      </c>
      <c r="E18" s="24" t="s">
        <v>81</v>
      </c>
      <c r="F18" s="24" t="s">
        <v>87</v>
      </c>
      <c r="G18" s="24">
        <v>715.2</v>
      </c>
      <c r="H18" s="4"/>
    </row>
    <row r="19" spans="1:8" ht="15">
      <c r="A19" s="4" t="s">
        <v>71</v>
      </c>
      <c r="B19" s="24">
        <v>14.5</v>
      </c>
      <c r="C19" s="24">
        <v>17.2</v>
      </c>
      <c r="D19" s="24">
        <v>10.1</v>
      </c>
      <c r="E19" s="24">
        <v>6.8</v>
      </c>
      <c r="F19" s="24">
        <v>6.3</v>
      </c>
      <c r="G19" s="24">
        <v>54.9</v>
      </c>
      <c r="H19" s="4"/>
    </row>
    <row r="20" spans="1:8" ht="15">
      <c r="A20" s="3" t="s">
        <v>36</v>
      </c>
      <c r="B20" s="35">
        <v>1037.8</v>
      </c>
      <c r="C20" s="35">
        <v>456.9</v>
      </c>
      <c r="D20" s="35">
        <v>347.8</v>
      </c>
      <c r="E20" s="35">
        <v>211.7</v>
      </c>
      <c r="F20" s="35">
        <v>135.6</v>
      </c>
      <c r="G20" s="35">
        <v>2189.8</v>
      </c>
      <c r="H20" s="4"/>
    </row>
    <row r="21" spans="1:8" ht="15">
      <c r="A21" s="8"/>
      <c r="B21" s="8"/>
      <c r="C21" s="8"/>
      <c r="D21" s="8"/>
      <c r="E21" s="8"/>
      <c r="F21" s="8"/>
      <c r="G21" s="8"/>
      <c r="H21" s="4"/>
    </row>
    <row r="22" spans="1:8" ht="15">
      <c r="A22" s="4" t="s">
        <v>72</v>
      </c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13" t="s">
        <v>40</v>
      </c>
      <c r="B24" s="4"/>
      <c r="C24" s="4"/>
      <c r="D24" s="4"/>
      <c r="E24" s="4"/>
      <c r="F24" s="4"/>
      <c r="G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3" t="s">
        <v>12</v>
      </c>
      <c r="B26" s="4"/>
      <c r="C26" s="4"/>
      <c r="D26" s="4"/>
      <c r="E26" s="4"/>
      <c r="F26" s="4"/>
      <c r="G26" s="4"/>
      <c r="H26" s="4"/>
    </row>
  </sheetData>
  <printOptions/>
  <pageMargins left="0.5" right="0.5" top="0.5" bottom="0.5" header="0" footer="0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OutlineSymbols="0" zoomScale="87" zoomScaleNormal="87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>
    <row r="1" ht="15.75">
      <c r="A1" s="34" t="s">
        <v>0</v>
      </c>
    </row>
    <row r="2" ht="15">
      <c r="A2" s="3" t="s">
        <v>1</v>
      </c>
    </row>
    <row r="3" ht="15">
      <c r="A3" s="3" t="s">
        <v>88</v>
      </c>
    </row>
    <row r="5" spans="1:10" ht="15">
      <c r="A5" s="4" t="s">
        <v>89</v>
      </c>
      <c r="B5" s="4"/>
      <c r="C5" s="4"/>
      <c r="D5" s="4"/>
      <c r="E5" s="4"/>
      <c r="F5" s="4"/>
      <c r="G5" s="4"/>
      <c r="H5" s="4"/>
      <c r="I5" s="4"/>
      <c r="J5" s="4"/>
    </row>
    <row r="6" spans="1:10" ht="15">
      <c r="A6" s="8"/>
      <c r="B6" s="36" t="s">
        <v>92</v>
      </c>
      <c r="C6" s="36" t="s">
        <v>93</v>
      </c>
      <c r="D6" s="36" t="s">
        <v>94</v>
      </c>
      <c r="E6" s="36" t="s">
        <v>95</v>
      </c>
      <c r="F6" s="36" t="s">
        <v>96</v>
      </c>
      <c r="G6" s="36" t="s">
        <v>97</v>
      </c>
      <c r="H6" s="36" t="s">
        <v>98</v>
      </c>
      <c r="I6" s="36" t="s">
        <v>99</v>
      </c>
      <c r="J6" s="36" t="s">
        <v>100</v>
      </c>
    </row>
    <row r="7" spans="1:10" ht="15">
      <c r="A7" s="4"/>
      <c r="B7" s="36" t="s">
        <v>13</v>
      </c>
      <c r="C7" s="36" t="s">
        <v>13</v>
      </c>
      <c r="D7" s="36" t="s">
        <v>13</v>
      </c>
      <c r="E7" s="36" t="s">
        <v>13</v>
      </c>
      <c r="F7" s="36" t="s">
        <v>13</v>
      </c>
      <c r="G7" s="36" t="s">
        <v>13</v>
      </c>
      <c r="H7" s="36" t="s">
        <v>13</v>
      </c>
      <c r="I7" s="36" t="s">
        <v>13</v>
      </c>
      <c r="J7" s="36" t="s">
        <v>13</v>
      </c>
    </row>
    <row r="8" spans="1:10" ht="15">
      <c r="A8" s="8" t="s">
        <v>25</v>
      </c>
      <c r="B8" s="37">
        <f>397319/1000</f>
        <v>397.319</v>
      </c>
      <c r="C8" s="37">
        <f>292080/1000</f>
        <v>292.08</v>
      </c>
      <c r="D8" s="37">
        <f>188324/1000</f>
        <v>188.324</v>
      </c>
      <c r="E8" s="37">
        <f>79511/1000</f>
        <v>79.511</v>
      </c>
      <c r="F8" s="37">
        <f>107410/1000</f>
        <v>107.41</v>
      </c>
      <c r="G8" s="37">
        <f>26544/1000</f>
        <v>26.544</v>
      </c>
      <c r="H8" s="37">
        <f>7636/1000</f>
        <v>7.636</v>
      </c>
      <c r="I8" s="37">
        <f>24856/1000</f>
        <v>24.856</v>
      </c>
      <c r="J8" s="37">
        <f>1123679/1000</f>
        <v>1123.679</v>
      </c>
    </row>
    <row r="9" spans="1:10" ht="15">
      <c r="A9" s="4" t="s">
        <v>37</v>
      </c>
      <c r="B9" s="38">
        <f>401939/1000</f>
        <v>401.939</v>
      </c>
      <c r="C9" s="38">
        <f>306650/1000</f>
        <v>306.65</v>
      </c>
      <c r="D9" s="38">
        <f>214629/1000</f>
        <v>214.629</v>
      </c>
      <c r="E9" s="38">
        <f>87213/1000</f>
        <v>87.213</v>
      </c>
      <c r="F9" s="38">
        <f>111572/1000</f>
        <v>111.572</v>
      </c>
      <c r="G9" s="38">
        <f>27744/1000</f>
        <v>27.744</v>
      </c>
      <c r="H9" s="38">
        <f>12058/1000</f>
        <v>12.058</v>
      </c>
      <c r="I9" s="38">
        <f>25612/1000</f>
        <v>25.612</v>
      </c>
      <c r="J9" s="38">
        <f>1187418/1000</f>
        <v>1187.418</v>
      </c>
    </row>
    <row r="10" spans="1:10" ht="15">
      <c r="A10" s="4" t="s">
        <v>38</v>
      </c>
      <c r="B10" s="38">
        <f>799258/1000</f>
        <v>799.258</v>
      </c>
      <c r="C10" s="38">
        <f>598730/1000</f>
        <v>598.73</v>
      </c>
      <c r="D10" s="38">
        <f>402953/1000</f>
        <v>402.953</v>
      </c>
      <c r="E10" s="38">
        <f>166724/1000</f>
        <v>166.724</v>
      </c>
      <c r="F10" s="38">
        <f>218982/1000</f>
        <v>218.982</v>
      </c>
      <c r="G10" s="38">
        <f>54288/1000</f>
        <v>54.288</v>
      </c>
      <c r="H10" s="38">
        <f>19694/1000</f>
        <v>19.694</v>
      </c>
      <c r="I10" s="38">
        <f>50468/1000</f>
        <v>50.468</v>
      </c>
      <c r="J10" s="38">
        <f>2311096/1000</f>
        <v>2311.096</v>
      </c>
    </row>
    <row r="11" spans="1:10" ht="15">
      <c r="A11" s="8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>
      <c r="A12" s="4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">
      <c r="A13" s="4" t="s">
        <v>90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">
      <c r="A14" s="8"/>
      <c r="B14" s="12" t="s">
        <v>92</v>
      </c>
      <c r="C14" s="12" t="s">
        <v>93</v>
      </c>
      <c r="D14" s="12" t="s">
        <v>94</v>
      </c>
      <c r="E14" s="12" t="s">
        <v>95</v>
      </c>
      <c r="F14" s="12" t="s">
        <v>96</v>
      </c>
      <c r="G14" s="12" t="s">
        <v>97</v>
      </c>
      <c r="H14" s="12" t="s">
        <v>98</v>
      </c>
      <c r="I14" s="12" t="s">
        <v>99</v>
      </c>
      <c r="J14" s="12" t="s">
        <v>100</v>
      </c>
    </row>
    <row r="15" spans="1:10" ht="15">
      <c r="A15" s="4"/>
      <c r="B15" s="12" t="s">
        <v>13</v>
      </c>
      <c r="C15" s="12" t="s">
        <v>13</v>
      </c>
      <c r="D15" s="12" t="s">
        <v>13</v>
      </c>
      <c r="E15" s="12" t="s">
        <v>13</v>
      </c>
      <c r="F15" s="12" t="s">
        <v>13</v>
      </c>
      <c r="G15" s="12" t="s">
        <v>13</v>
      </c>
      <c r="H15" s="12" t="s">
        <v>13</v>
      </c>
      <c r="I15" s="12" t="s">
        <v>13</v>
      </c>
      <c r="J15" s="12" t="s">
        <v>13</v>
      </c>
    </row>
    <row r="16" spans="1:10" ht="15">
      <c r="A16" s="8" t="s">
        <v>25</v>
      </c>
      <c r="B16" s="28">
        <f>2158247/1000</f>
        <v>2158.247</v>
      </c>
      <c r="C16" s="28">
        <f>1610802/1000</f>
        <v>1610.802</v>
      </c>
      <c r="D16" s="28">
        <f>1195865/1000</f>
        <v>1195.865</v>
      </c>
      <c r="E16" s="28">
        <f>485209/1000</f>
        <v>485.209</v>
      </c>
      <c r="F16" s="28">
        <f>649978/1000</f>
        <v>649.978</v>
      </c>
      <c r="G16" s="28">
        <f>148819/1000</f>
        <v>148.819</v>
      </c>
      <c r="H16" s="28">
        <f>51552/1000</f>
        <v>51.552</v>
      </c>
      <c r="I16" s="28">
        <f>106781/1000</f>
        <v>106.781</v>
      </c>
      <c r="J16" s="28">
        <f>6407254/1000</f>
        <v>6407.254</v>
      </c>
    </row>
    <row r="17" spans="1:10" ht="15">
      <c r="A17" s="4" t="s">
        <v>37</v>
      </c>
      <c r="B17" s="30">
        <f>2142092/1000</f>
        <v>2142.092</v>
      </c>
      <c r="C17" s="30">
        <f>1613272/1000</f>
        <v>1613.272</v>
      </c>
      <c r="D17" s="30">
        <f>1190241/1000</f>
        <v>1190.241</v>
      </c>
      <c r="E17" s="30">
        <f>489314/1000</f>
        <v>489.314</v>
      </c>
      <c r="F17" s="30">
        <f>634217/1000</f>
        <v>634.217</v>
      </c>
      <c r="G17" s="30">
        <f>153285/1000</f>
        <v>153.285</v>
      </c>
      <c r="H17" s="30">
        <f>49477/1000</f>
        <v>49.477</v>
      </c>
      <c r="I17" s="30">
        <f>109178/1000</f>
        <v>109.178</v>
      </c>
      <c r="J17" s="30">
        <f>6381076/1000</f>
        <v>6381.076</v>
      </c>
    </row>
    <row r="18" spans="1:10" ht="15">
      <c r="A18" s="4" t="s">
        <v>38</v>
      </c>
      <c r="B18" s="30">
        <f>4300339/1000</f>
        <v>4300.339</v>
      </c>
      <c r="C18" s="30">
        <f>3224075/1000</f>
        <v>3224.075</v>
      </c>
      <c r="D18" s="30">
        <f>2386106/1000</f>
        <v>2386.106</v>
      </c>
      <c r="E18" s="30">
        <f>974523/1000</f>
        <v>974.523</v>
      </c>
      <c r="F18" s="30">
        <f>1284195/1000</f>
        <v>1284.195</v>
      </c>
      <c r="G18" s="30">
        <f>302104/1000</f>
        <v>302.104</v>
      </c>
      <c r="H18" s="30">
        <f>101029/1000</f>
        <v>101.029</v>
      </c>
      <c r="I18" s="30">
        <f>215959/1000</f>
        <v>215.959</v>
      </c>
      <c r="J18" s="30">
        <f>12788330/1000</f>
        <v>12788.33</v>
      </c>
    </row>
    <row r="19" spans="1:10" ht="15">
      <c r="A19" s="8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">
      <c r="A20" s="4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" t="s">
        <v>91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8"/>
      <c r="B22" s="36" t="s">
        <v>92</v>
      </c>
      <c r="C22" s="36" t="s">
        <v>93</v>
      </c>
      <c r="D22" s="36" t="s">
        <v>94</v>
      </c>
      <c r="E22" s="36" t="s">
        <v>95</v>
      </c>
      <c r="F22" s="36" t="s">
        <v>96</v>
      </c>
      <c r="G22" s="36" t="s">
        <v>97</v>
      </c>
      <c r="H22" s="36" t="s">
        <v>98</v>
      </c>
      <c r="I22" s="36" t="s">
        <v>99</v>
      </c>
      <c r="J22" s="36" t="s">
        <v>100</v>
      </c>
    </row>
    <row r="23" spans="1:10" ht="15">
      <c r="A23" s="4"/>
      <c r="B23" s="36" t="s">
        <v>14</v>
      </c>
      <c r="C23" s="36" t="s">
        <v>14</v>
      </c>
      <c r="D23" s="36" t="s">
        <v>14</v>
      </c>
      <c r="E23" s="36" t="s">
        <v>14</v>
      </c>
      <c r="F23" s="36" t="s">
        <v>14</v>
      </c>
      <c r="G23" s="36" t="s">
        <v>14</v>
      </c>
      <c r="H23" s="36" t="s">
        <v>14</v>
      </c>
      <c r="I23" s="36" t="s">
        <v>14</v>
      </c>
      <c r="J23" s="36" t="s">
        <v>14</v>
      </c>
    </row>
    <row r="24" spans="1:10" ht="15">
      <c r="A24" s="8" t="s">
        <v>25</v>
      </c>
      <c r="B24" s="28">
        <f aca="true" t="shared" si="0" ref="B24:J24">(B8/B16)*100</f>
        <v>18.409338690149923</v>
      </c>
      <c r="C24" s="28">
        <f t="shared" si="0"/>
        <v>18.1325824030514</v>
      </c>
      <c r="D24" s="28">
        <f t="shared" si="0"/>
        <v>15.747931413662913</v>
      </c>
      <c r="E24" s="28">
        <f t="shared" si="0"/>
        <v>16.386959021782367</v>
      </c>
      <c r="F24" s="28">
        <f t="shared" si="0"/>
        <v>16.525174698220557</v>
      </c>
      <c r="G24" s="28">
        <f t="shared" si="0"/>
        <v>17.836432175999033</v>
      </c>
      <c r="H24" s="28">
        <f t="shared" si="0"/>
        <v>14.812228429546867</v>
      </c>
      <c r="I24" s="28">
        <f t="shared" si="0"/>
        <v>23.277549376761783</v>
      </c>
      <c r="J24" s="28">
        <f t="shared" si="0"/>
        <v>17.537606594026084</v>
      </c>
    </row>
    <row r="25" spans="1:10" ht="15">
      <c r="A25" s="4" t="s">
        <v>37</v>
      </c>
      <c r="B25" s="30">
        <f aca="true" t="shared" si="1" ref="B25:J25">(B9/B17)*100</f>
        <v>18.7638532798778</v>
      </c>
      <c r="C25" s="30">
        <f t="shared" si="1"/>
        <v>19.00795402139255</v>
      </c>
      <c r="D25" s="30">
        <f t="shared" si="1"/>
        <v>18.032398480643835</v>
      </c>
      <c r="E25" s="30">
        <f t="shared" si="1"/>
        <v>17.823524362679176</v>
      </c>
      <c r="F25" s="30">
        <f t="shared" si="1"/>
        <v>17.592085989495708</v>
      </c>
      <c r="G25" s="30">
        <f t="shared" si="1"/>
        <v>18.09961835796066</v>
      </c>
      <c r="H25" s="30">
        <f t="shared" si="1"/>
        <v>24.370919821331125</v>
      </c>
      <c r="I25" s="30">
        <f t="shared" si="1"/>
        <v>23.458938614006485</v>
      </c>
      <c r="J25" s="30">
        <f t="shared" si="1"/>
        <v>18.608429048643206</v>
      </c>
    </row>
    <row r="26" spans="1:10" ht="15">
      <c r="A26" s="4" t="s">
        <v>38</v>
      </c>
      <c r="B26" s="30">
        <f aca="true" t="shared" si="2" ref="B26:J26">(B10/B18)*100</f>
        <v>18.585930085976944</v>
      </c>
      <c r="C26" s="30">
        <f t="shared" si="2"/>
        <v>18.570597768352165</v>
      </c>
      <c r="D26" s="30">
        <f t="shared" si="2"/>
        <v>16.8874727275318</v>
      </c>
      <c r="E26" s="30">
        <f t="shared" si="2"/>
        <v>17.108267326681872</v>
      </c>
      <c r="F26" s="30">
        <f t="shared" si="2"/>
        <v>17.05208321166178</v>
      </c>
      <c r="G26" s="30">
        <f t="shared" si="2"/>
        <v>17.969970606148873</v>
      </c>
      <c r="H26" s="30">
        <f t="shared" si="2"/>
        <v>19.4934127824684</v>
      </c>
      <c r="I26" s="30">
        <f t="shared" si="2"/>
        <v>23.36925064479832</v>
      </c>
      <c r="J26" s="30">
        <f t="shared" si="2"/>
        <v>18.07191400284478</v>
      </c>
    </row>
    <row r="27" spans="1:10" ht="1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5">
      <c r="A28" s="13" t="s">
        <v>40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2:10" ht="15">
      <c r="B29" s="14"/>
      <c r="C29" s="14"/>
      <c r="D29" s="14"/>
      <c r="E29" s="14"/>
      <c r="F29" s="14"/>
      <c r="G29" s="14"/>
      <c r="H29" s="14"/>
      <c r="I29" s="14"/>
      <c r="J29" s="14"/>
    </row>
    <row r="30" ht="15">
      <c r="A30" s="3" t="s">
        <v>12</v>
      </c>
    </row>
  </sheetData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